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09"/>
  <workbookPr defaultThemeVersion="166925"/>
  <mc:AlternateContent xmlns:mc="http://schemas.openxmlformats.org/markup-compatibility/2006">
    <mc:Choice Requires="x15">
      <x15ac:absPath xmlns:x15ac="http://schemas.microsoft.com/office/spreadsheetml/2010/11/ac" url="V:\Engenharia\Projetos\Saúde\UBS SCHROEDER I - NOVA\Licitação\"/>
    </mc:Choice>
  </mc:AlternateContent>
  <xr:revisionPtr revIDLastSave="0" documentId="8_{B45CEED3-A48F-434F-8903-7988858490E5}" xr6:coauthVersionLast="47" xr6:coauthVersionMax="47" xr10:uidLastSave="{00000000-0000-0000-0000-000000000000}"/>
  <workbookProtection lockStructure="1"/>
  <bookViews>
    <workbookView xWindow="-120" yWindow="-120" windowWidth="38640" windowHeight="15840" firstSheet="1" xr2:uid="{00000000-000D-0000-FFFF-FFFF00000000}"/>
  </bookViews>
  <sheets>
    <sheet name="DADOS" sheetId="1" r:id="rId1"/>
    <sheet name="Orçamento" sheetId="2" r:id="rId2"/>
    <sheet name="Cronograma" sheetId="3" r:id="rId3"/>
    <sheet name="BDI Principal" sheetId="4" r:id="rId4"/>
    <sheet name="BDI Diferenciado" sheetId="5" r:id="rId5"/>
    <sheet name="BDI (Fator K e TRDE)" sheetId="6" r:id="rId6"/>
    <sheet name="Material e Serviços" sheetId="7" r:id="rId7"/>
    <sheet name="Repositório" sheetId="8" state="veryHidden" r:id="rId8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61" i="7" l="1"/>
  <c r="F460" i="7"/>
  <c r="F459" i="7"/>
  <c r="F458" i="7"/>
  <c r="F457" i="7"/>
  <c r="F456" i="7"/>
  <c r="F455" i="7"/>
  <c r="F453" i="7"/>
  <c r="F451" i="7"/>
  <c r="F436" i="7"/>
  <c r="F435" i="7"/>
  <c r="F434" i="7"/>
  <c r="F433" i="7"/>
  <c r="F432" i="7"/>
  <c r="F431" i="7"/>
  <c r="F430" i="7"/>
  <c r="F429" i="7"/>
  <c r="F427" i="7"/>
  <c r="F426" i="7"/>
  <c r="F425" i="7"/>
  <c r="F424" i="7"/>
  <c r="F422" i="7"/>
  <c r="F421" i="7"/>
  <c r="F420" i="7"/>
  <c r="F419" i="7"/>
  <c r="F418" i="7"/>
  <c r="F417" i="7"/>
  <c r="F416" i="7"/>
  <c r="F415" i="7"/>
  <c r="F414" i="7"/>
  <c r="F413" i="7"/>
  <c r="F412" i="7"/>
  <c r="F411" i="7"/>
  <c r="F408" i="7"/>
  <c r="F407" i="7"/>
  <c r="F406" i="7"/>
  <c r="F405" i="7"/>
  <c r="F404" i="7"/>
  <c r="F403" i="7"/>
  <c r="F402" i="7"/>
  <c r="F401" i="7"/>
  <c r="F400" i="7"/>
  <c r="F399" i="7"/>
  <c r="F398" i="7"/>
  <c r="F397" i="7"/>
  <c r="F396" i="7"/>
  <c r="F394" i="7"/>
  <c r="F393" i="7"/>
  <c r="F392" i="7"/>
  <c r="F391" i="7"/>
  <c r="F390" i="7"/>
  <c r="F388" i="7"/>
  <c r="F387" i="7"/>
  <c r="F386" i="7"/>
  <c r="F385" i="7"/>
  <c r="F384" i="7"/>
  <c r="F383" i="7"/>
  <c r="F382" i="7"/>
  <c r="F381" i="7"/>
  <c r="F380" i="7"/>
  <c r="F379" i="7"/>
  <c r="F378" i="7"/>
  <c r="F377" i="7"/>
  <c r="F376" i="7"/>
  <c r="F375" i="7"/>
  <c r="F374" i="7"/>
  <c r="F373" i="7"/>
  <c r="F372" i="7"/>
  <c r="F371" i="7"/>
  <c r="F370" i="7"/>
  <c r="F369" i="7"/>
  <c r="F368" i="7"/>
  <c r="F367" i="7"/>
  <c r="F366" i="7"/>
  <c r="F365" i="7"/>
  <c r="F364" i="7"/>
  <c r="F363" i="7"/>
  <c r="F362" i="7"/>
  <c r="F361" i="7"/>
  <c r="F360" i="7"/>
  <c r="F359" i="7"/>
  <c r="F358" i="7"/>
  <c r="F357" i="7"/>
  <c r="F356" i="7"/>
  <c r="F355" i="7"/>
  <c r="F354" i="7"/>
  <c r="F353" i="7"/>
  <c r="F352" i="7"/>
  <c r="F351" i="7"/>
  <c r="F350" i="7"/>
  <c r="F349" i="7"/>
  <c r="F348" i="7"/>
  <c r="F347" i="7"/>
  <c r="F346" i="7"/>
  <c r="F345" i="7"/>
  <c r="F344" i="7"/>
  <c r="F343" i="7"/>
  <c r="F342" i="7"/>
  <c r="F341" i="7"/>
  <c r="F340" i="7"/>
  <c r="F339" i="7"/>
  <c r="F338" i="7"/>
  <c r="F337" i="7"/>
  <c r="F336" i="7"/>
  <c r="F335" i="7"/>
  <c r="F334" i="7"/>
  <c r="F333" i="7"/>
  <c r="F332" i="7"/>
  <c r="F331" i="7"/>
  <c r="F330" i="7"/>
  <c r="F329" i="7"/>
  <c r="F328" i="7"/>
  <c r="F327" i="7"/>
  <c r="F326" i="7"/>
  <c r="F325" i="7"/>
  <c r="F324" i="7"/>
  <c r="F323" i="7"/>
  <c r="F322" i="7"/>
  <c r="F321" i="7"/>
  <c r="F320" i="7"/>
  <c r="F319" i="7"/>
  <c r="F318" i="7"/>
  <c r="F315" i="7"/>
  <c r="F314" i="7"/>
  <c r="F313" i="7"/>
  <c r="F312" i="7"/>
  <c r="F311" i="7"/>
  <c r="F310" i="7"/>
  <c r="F309" i="7"/>
  <c r="F308" i="7"/>
  <c r="F307" i="7"/>
  <c r="F306" i="7"/>
  <c r="F305" i="7"/>
  <c r="F303" i="7"/>
  <c r="F302" i="7"/>
  <c r="F301" i="7"/>
  <c r="F300" i="7"/>
  <c r="F299" i="7"/>
  <c r="F298" i="7"/>
  <c r="F297" i="7"/>
  <c r="F296" i="7"/>
  <c r="F295" i="7"/>
  <c r="F294" i="7"/>
  <c r="F293" i="7"/>
  <c r="F292" i="7"/>
  <c r="F291" i="7"/>
  <c r="F290" i="7"/>
  <c r="F289" i="7"/>
  <c r="F288" i="7"/>
  <c r="F287" i="7"/>
  <c r="F286" i="7"/>
  <c r="F284" i="7"/>
  <c r="F283" i="7"/>
  <c r="F282" i="7"/>
  <c r="F281" i="7"/>
  <c r="F280" i="7"/>
  <c r="F279" i="7"/>
  <c r="F278" i="7"/>
  <c r="F277" i="7"/>
  <c r="F276" i="7"/>
  <c r="F275" i="7"/>
  <c r="F274" i="7"/>
  <c r="F273" i="7"/>
  <c r="F272" i="7"/>
  <c r="F271" i="7"/>
  <c r="F270" i="7"/>
  <c r="F269" i="7"/>
  <c r="F268" i="7"/>
  <c r="F267" i="7"/>
  <c r="F266" i="7"/>
  <c r="F265" i="7"/>
  <c r="F264" i="7"/>
  <c r="F263" i="7"/>
  <c r="F262" i="7"/>
  <c r="F261" i="7"/>
  <c r="F260" i="7"/>
  <c r="F259" i="7"/>
  <c r="F258" i="7"/>
  <c r="F257" i="7"/>
  <c r="F256" i="7"/>
  <c r="F255" i="7"/>
  <c r="F254" i="7"/>
  <c r="F253" i="7"/>
  <c r="F252" i="7"/>
  <c r="F251" i="7"/>
  <c r="F250" i="7"/>
  <c r="F249" i="7"/>
  <c r="F248" i="7"/>
  <c r="F247" i="7"/>
  <c r="F246" i="7"/>
  <c r="F245" i="7"/>
  <c r="F244" i="7"/>
  <c r="F243" i="7"/>
  <c r="F242" i="7"/>
  <c r="F240" i="7"/>
  <c r="F239" i="7"/>
  <c r="F238" i="7"/>
  <c r="F237" i="7"/>
  <c r="F236" i="7"/>
  <c r="F235" i="7"/>
  <c r="F234" i="7"/>
  <c r="F233" i="7"/>
  <c r="F232" i="7"/>
  <c r="F231" i="7"/>
  <c r="F230" i="7"/>
  <c r="F229" i="7"/>
  <c r="F228" i="7"/>
  <c r="F227" i="7"/>
  <c r="F226" i="7"/>
  <c r="F225" i="7"/>
  <c r="F224" i="7"/>
  <c r="F223" i="7"/>
  <c r="F222" i="7"/>
  <c r="F221" i="7"/>
  <c r="F220" i="7"/>
  <c r="F219" i="7"/>
  <c r="F218" i="7"/>
  <c r="F217" i="7"/>
  <c r="F216" i="7"/>
  <c r="F215" i="7"/>
  <c r="F214" i="7"/>
  <c r="F213" i="7"/>
  <c r="F212" i="7"/>
  <c r="F211" i="7"/>
  <c r="F210" i="7"/>
  <c r="F209" i="7"/>
  <c r="F208" i="7"/>
  <c r="F207" i="7"/>
  <c r="F206" i="7"/>
  <c r="F205" i="7"/>
  <c r="F204" i="7"/>
  <c r="F203" i="7"/>
  <c r="F202" i="7"/>
  <c r="F201" i="7"/>
  <c r="F200" i="7"/>
  <c r="F197" i="7"/>
  <c r="F196" i="7"/>
  <c r="F195" i="7"/>
  <c r="F194" i="7"/>
  <c r="F193" i="7"/>
  <c r="F192" i="7"/>
  <c r="F191" i="7"/>
  <c r="F190" i="7"/>
  <c r="F189" i="7"/>
  <c r="F188" i="7"/>
  <c r="F187" i="7"/>
  <c r="F186" i="7"/>
  <c r="F185" i="7"/>
  <c r="F184" i="7"/>
  <c r="F182" i="7"/>
  <c r="F181" i="7"/>
  <c r="F180" i="7"/>
  <c r="F179" i="7"/>
  <c r="F178" i="7"/>
  <c r="F177" i="7"/>
  <c r="F176" i="7"/>
  <c r="F174" i="7"/>
  <c r="F171" i="7"/>
  <c r="F169" i="7"/>
  <c r="F168" i="7"/>
  <c r="F166" i="7"/>
  <c r="F165" i="7"/>
  <c r="F163" i="7"/>
  <c r="F162" i="7"/>
  <c r="F161" i="7"/>
  <c r="F160" i="7"/>
  <c r="F157" i="7"/>
  <c r="F155" i="7"/>
  <c r="F154" i="7"/>
  <c r="F151" i="7"/>
  <c r="F148" i="7"/>
  <c r="F146" i="7"/>
  <c r="F144" i="7"/>
  <c r="F143" i="7"/>
  <c r="F140" i="7"/>
  <c r="F138" i="7"/>
  <c r="F137" i="7"/>
  <c r="F136" i="7"/>
  <c r="F133" i="7"/>
  <c r="F132" i="7"/>
  <c r="F131" i="7"/>
  <c r="F130" i="7"/>
  <c r="F129" i="7"/>
  <c r="F128" i="7"/>
  <c r="F127" i="7"/>
  <c r="F125" i="7"/>
  <c r="F122" i="7"/>
  <c r="F121" i="7"/>
  <c r="F120" i="7"/>
  <c r="F119" i="7"/>
  <c r="F118" i="7"/>
  <c r="F117" i="7"/>
  <c r="F116" i="7"/>
  <c r="F115" i="7"/>
  <c r="F112" i="7"/>
  <c r="F111" i="7"/>
  <c r="F110" i="7"/>
  <c r="F109" i="7"/>
  <c r="F108" i="7"/>
  <c r="F107" i="7"/>
  <c r="F103" i="7"/>
  <c r="F102" i="7"/>
  <c r="F100" i="7"/>
  <c r="F99" i="7"/>
  <c r="F98" i="7"/>
  <c r="F96" i="7"/>
  <c r="F95" i="7"/>
  <c r="F93" i="7"/>
  <c r="F92" i="7"/>
  <c r="F91" i="7"/>
  <c r="F88" i="7"/>
  <c r="F86" i="7"/>
  <c r="F85" i="7"/>
  <c r="F84" i="7"/>
  <c r="F83" i="7"/>
  <c r="F81" i="7"/>
  <c r="F80" i="7"/>
  <c r="F79" i="7"/>
  <c r="F78" i="7"/>
  <c r="F77" i="7"/>
  <c r="F76" i="7"/>
  <c r="F73" i="7"/>
  <c r="F72" i="7"/>
  <c r="F71" i="7"/>
  <c r="F70" i="7"/>
  <c r="F68" i="7"/>
  <c r="F67" i="7"/>
  <c r="F66" i="7"/>
  <c r="F65" i="7"/>
  <c r="F64" i="7"/>
  <c r="F63" i="7"/>
  <c r="F60" i="7"/>
  <c r="F59" i="7"/>
  <c r="F58" i="7"/>
  <c r="F57" i="7"/>
  <c r="F56" i="7"/>
  <c r="F55" i="7"/>
  <c r="F54" i="7"/>
  <c r="F53" i="7"/>
  <c r="F50" i="7"/>
  <c r="F49" i="7"/>
  <c r="F48" i="7"/>
  <c r="F47" i="7"/>
  <c r="F46" i="7"/>
  <c r="F45" i="7"/>
  <c r="F41" i="7"/>
  <c r="F40" i="7"/>
  <c r="F69" i="7"/>
  <c r="F61" i="7"/>
  <c r="F51" i="7"/>
  <c r="F42" i="7"/>
  <c r="F39" i="7"/>
  <c r="F38" i="7"/>
  <c r="F37" i="7"/>
  <c r="F36" i="7"/>
  <c r="F35" i="7"/>
  <c r="F34" i="7"/>
  <c r="F33" i="7"/>
  <c r="F32" i="7"/>
  <c r="F31" i="7"/>
  <c r="F30" i="7"/>
  <c r="F29" i="7"/>
  <c r="F18" i="7"/>
  <c r="F12" i="7"/>
  <c r="F10" i="7"/>
  <c r="F448" i="7"/>
  <c r="F447" i="7"/>
  <c r="F446" i="7"/>
  <c r="F445" i="7"/>
  <c r="F444" i="7"/>
  <c r="F443" i="7"/>
  <c r="F442" i="7"/>
  <c r="F441" i="7"/>
  <c r="F440" i="7"/>
  <c r="F439" i="7"/>
  <c r="F438" i="7"/>
  <c r="F28" i="7"/>
  <c r="F27" i="7"/>
  <c r="F26" i="7"/>
  <c r="F23" i="7"/>
  <c r="F21" i="7"/>
  <c r="F19" i="7"/>
  <c r="F17" i="7"/>
  <c r="F16" i="7"/>
  <c r="F15" i="7"/>
  <c r="F14" i="7"/>
  <c r="F13" i="7"/>
  <c r="F11" i="7"/>
  <c r="F24" i="7"/>
  <c r="E473" i="7"/>
  <c r="E472" i="7"/>
  <c r="H461" i="7"/>
  <c r="H460" i="7"/>
  <c r="H459" i="7"/>
  <c r="H458" i="7"/>
  <c r="H457" i="7"/>
  <c r="H456" i="7"/>
  <c r="H455" i="7"/>
  <c r="H453" i="7"/>
  <c r="H451" i="7"/>
  <c r="H449" i="7" s="1"/>
  <c r="H448" i="7"/>
  <c r="H447" i="7"/>
  <c r="H446" i="7"/>
  <c r="H445" i="7"/>
  <c r="H444" i="7"/>
  <c r="H443" i="7"/>
  <c r="H442" i="7"/>
  <c r="H441" i="7"/>
  <c r="H440" i="7"/>
  <c r="H439" i="7"/>
  <c r="H438" i="7"/>
  <c r="H437" i="7"/>
  <c r="H436" i="7"/>
  <c r="H435" i="7"/>
  <c r="H434" i="7"/>
  <c r="H433" i="7"/>
  <c r="H432" i="7"/>
  <c r="H431" i="7"/>
  <c r="H430" i="7"/>
  <c r="H429" i="7"/>
  <c r="H428" i="7"/>
  <c r="H427" i="7"/>
  <c r="H426" i="7"/>
  <c r="H425" i="7"/>
  <c r="H424" i="7"/>
  <c r="H422" i="7"/>
  <c r="H421" i="7"/>
  <c r="H420" i="7"/>
  <c r="H419" i="7"/>
  <c r="H418" i="7"/>
  <c r="H417" i="7"/>
  <c r="H416" i="7"/>
  <c r="H415" i="7"/>
  <c r="H414" i="7"/>
  <c r="H413" i="7"/>
  <c r="H412" i="7"/>
  <c r="H411" i="7"/>
  <c r="H409" i="7" s="1"/>
  <c r="H408" i="7"/>
  <c r="H407" i="7"/>
  <c r="H406" i="7"/>
  <c r="H405" i="7"/>
  <c r="H404" i="7"/>
  <c r="H403" i="7"/>
  <c r="H402" i="7"/>
  <c r="H401" i="7"/>
  <c r="H400" i="7"/>
  <c r="H399" i="7"/>
  <c r="H398" i="7"/>
  <c r="H397" i="7"/>
  <c r="H396" i="7"/>
  <c r="H394" i="7"/>
  <c r="H393" i="7"/>
  <c r="H392" i="7"/>
  <c r="H391" i="7"/>
  <c r="H390" i="7"/>
  <c r="H388" i="7"/>
  <c r="H387" i="7"/>
  <c r="H386" i="7"/>
  <c r="H385" i="7"/>
  <c r="H384" i="7"/>
  <c r="H383" i="7"/>
  <c r="H382" i="7"/>
  <c r="H381" i="7"/>
  <c r="H380" i="7"/>
  <c r="H379" i="7"/>
  <c r="H378" i="7"/>
  <c r="H377" i="7"/>
  <c r="H376" i="7"/>
  <c r="H375" i="7"/>
  <c r="H374" i="7"/>
  <c r="H373" i="7"/>
  <c r="H372" i="7"/>
  <c r="H371" i="7"/>
  <c r="H370" i="7"/>
  <c r="H369" i="7"/>
  <c r="H368" i="7"/>
  <c r="H367" i="7"/>
  <c r="H366" i="7"/>
  <c r="H365" i="7"/>
  <c r="H364" i="7"/>
  <c r="H363" i="7"/>
  <c r="H362" i="7"/>
  <c r="H361" i="7"/>
  <c r="H360" i="7"/>
  <c r="H359" i="7"/>
  <c r="H358" i="7"/>
  <c r="H357" i="7"/>
  <c r="H356" i="7"/>
  <c r="H355" i="7"/>
  <c r="H354" i="7"/>
  <c r="H353" i="7"/>
  <c r="H352" i="7"/>
  <c r="H351" i="7"/>
  <c r="H350" i="7"/>
  <c r="H349" i="7"/>
  <c r="H348" i="7"/>
  <c r="H347" i="7"/>
  <c r="H346" i="7"/>
  <c r="H345" i="7"/>
  <c r="H344" i="7"/>
  <c r="H343" i="7"/>
  <c r="H342" i="7"/>
  <c r="H341" i="7"/>
  <c r="H340" i="7"/>
  <c r="H339" i="7"/>
  <c r="H338" i="7"/>
  <c r="H337" i="7"/>
  <c r="H336" i="7"/>
  <c r="H335" i="7"/>
  <c r="H334" i="7"/>
  <c r="H333" i="7"/>
  <c r="H332" i="7"/>
  <c r="H331" i="7"/>
  <c r="H330" i="7"/>
  <c r="H329" i="7"/>
  <c r="H328" i="7"/>
  <c r="H327" i="7"/>
  <c r="H326" i="7"/>
  <c r="H325" i="7"/>
  <c r="H324" i="7"/>
  <c r="H323" i="7"/>
  <c r="H322" i="7"/>
  <c r="H321" i="7"/>
  <c r="H320" i="7"/>
  <c r="H319" i="7"/>
  <c r="H318" i="7"/>
  <c r="H315" i="7"/>
  <c r="H314" i="7"/>
  <c r="H313" i="7"/>
  <c r="H312" i="7"/>
  <c r="H311" i="7"/>
  <c r="H310" i="7"/>
  <c r="H309" i="7"/>
  <c r="H308" i="7"/>
  <c r="H307" i="7"/>
  <c r="H306" i="7"/>
  <c r="H305" i="7"/>
  <c r="H303" i="7"/>
  <c r="H302" i="7"/>
  <c r="H301" i="7"/>
  <c r="H300" i="7"/>
  <c r="H299" i="7"/>
  <c r="H298" i="7"/>
  <c r="H297" i="7"/>
  <c r="H296" i="7"/>
  <c r="H295" i="7"/>
  <c r="H294" i="7"/>
  <c r="H293" i="7"/>
  <c r="H292" i="7"/>
  <c r="H291" i="7"/>
  <c r="H290" i="7"/>
  <c r="H289" i="7"/>
  <c r="H288" i="7"/>
  <c r="H287" i="7"/>
  <c r="H286" i="7"/>
  <c r="H284" i="7"/>
  <c r="H283" i="7"/>
  <c r="H282" i="7"/>
  <c r="H281" i="7"/>
  <c r="H280" i="7"/>
  <c r="H279" i="7"/>
  <c r="H278" i="7"/>
  <c r="H277" i="7"/>
  <c r="H276" i="7"/>
  <c r="H275" i="7"/>
  <c r="H274" i="7"/>
  <c r="H273" i="7"/>
  <c r="H272" i="7"/>
  <c r="H271" i="7"/>
  <c r="H270" i="7"/>
  <c r="H269" i="7"/>
  <c r="H268" i="7"/>
  <c r="H267" i="7"/>
  <c r="H266" i="7"/>
  <c r="H265" i="7"/>
  <c r="H264" i="7"/>
  <c r="H263" i="7"/>
  <c r="H262" i="7"/>
  <c r="H261" i="7"/>
  <c r="H260" i="7"/>
  <c r="H259" i="7"/>
  <c r="H258" i="7"/>
  <c r="H257" i="7"/>
  <c r="H256" i="7"/>
  <c r="H255" i="7"/>
  <c r="H254" i="7"/>
  <c r="H253" i="7"/>
  <c r="H252" i="7"/>
  <c r="H251" i="7"/>
  <c r="H250" i="7"/>
  <c r="H249" i="7"/>
  <c r="H248" i="7"/>
  <c r="H247" i="7"/>
  <c r="H246" i="7"/>
  <c r="H245" i="7"/>
  <c r="H244" i="7"/>
  <c r="H243" i="7"/>
  <c r="H242" i="7"/>
  <c r="H240" i="7"/>
  <c r="H239" i="7"/>
  <c r="H238" i="7"/>
  <c r="H237" i="7"/>
  <c r="H236" i="7"/>
  <c r="H235" i="7"/>
  <c r="H234" i="7"/>
  <c r="H233" i="7"/>
  <c r="H232" i="7"/>
  <c r="H231" i="7"/>
  <c r="H230" i="7"/>
  <c r="H229" i="7"/>
  <c r="H228" i="7"/>
  <c r="H227" i="7"/>
  <c r="H226" i="7"/>
  <c r="H225" i="7"/>
  <c r="H224" i="7"/>
  <c r="H223" i="7"/>
  <c r="H222" i="7"/>
  <c r="H221" i="7"/>
  <c r="H220" i="7"/>
  <c r="H219" i="7"/>
  <c r="H218" i="7"/>
  <c r="H217" i="7"/>
  <c r="H216" i="7"/>
  <c r="H215" i="7"/>
  <c r="H214" i="7"/>
  <c r="H213" i="7"/>
  <c r="H212" i="7"/>
  <c r="H211" i="7"/>
  <c r="H210" i="7"/>
  <c r="H209" i="7"/>
  <c r="H208" i="7"/>
  <c r="H207" i="7"/>
  <c r="H206" i="7"/>
  <c r="H205" i="7"/>
  <c r="H204" i="7"/>
  <c r="H203" i="7"/>
  <c r="H202" i="7"/>
  <c r="H201" i="7"/>
  <c r="H200" i="7"/>
  <c r="H197" i="7"/>
  <c r="H196" i="7"/>
  <c r="H195" i="7"/>
  <c r="H194" i="7"/>
  <c r="H193" i="7"/>
  <c r="H192" i="7"/>
  <c r="H191" i="7"/>
  <c r="H190" i="7"/>
  <c r="H189" i="7"/>
  <c r="H188" i="7"/>
  <c r="H187" i="7"/>
  <c r="H186" i="7"/>
  <c r="H185" i="7"/>
  <c r="H184" i="7"/>
  <c r="H182" i="7"/>
  <c r="H181" i="7"/>
  <c r="H180" i="7"/>
  <c r="H179" i="7"/>
  <c r="H178" i="7"/>
  <c r="H177" i="7"/>
  <c r="H176" i="7"/>
  <c r="H174" i="7"/>
  <c r="H172" i="7" s="1"/>
  <c r="H171" i="7"/>
  <c r="H170" i="7" s="1"/>
  <c r="H169" i="7"/>
  <c r="H168" i="7"/>
  <c r="H166" i="7"/>
  <c r="H165" i="7"/>
  <c r="H163" i="7"/>
  <c r="H162" i="7"/>
  <c r="H161" i="7"/>
  <c r="H160" i="7"/>
  <c r="H158" i="7"/>
  <c r="H157" i="7"/>
  <c r="H155" i="7"/>
  <c r="H154" i="7"/>
  <c r="H151" i="7"/>
  <c r="H149" i="7" s="1"/>
  <c r="H148" i="7"/>
  <c r="H146" i="7"/>
  <c r="H144" i="7"/>
  <c r="H143" i="7"/>
  <c r="H140" i="7"/>
  <c r="H138" i="7"/>
  <c r="H137" i="7"/>
  <c r="H136" i="7"/>
  <c r="H134" i="7" s="1"/>
  <c r="H133" i="7"/>
  <c r="H132" i="7"/>
  <c r="H131" i="7"/>
  <c r="H130" i="7"/>
  <c r="H129" i="7"/>
  <c r="H128" i="7"/>
  <c r="H127" i="7"/>
  <c r="H125" i="7"/>
  <c r="H122" i="7"/>
  <c r="H121" i="7"/>
  <c r="H120" i="7"/>
  <c r="H119" i="7"/>
  <c r="H118" i="7"/>
  <c r="H117" i="7"/>
  <c r="H116" i="7"/>
  <c r="H115" i="7"/>
  <c r="H112" i="7"/>
  <c r="H111" i="7"/>
  <c r="H110" i="7"/>
  <c r="H109" i="7"/>
  <c r="H108" i="7"/>
  <c r="H107" i="7"/>
  <c r="H103" i="7"/>
  <c r="H102" i="7"/>
  <c r="H100" i="7"/>
  <c r="H99" i="7"/>
  <c r="H98" i="7"/>
  <c r="H96" i="7"/>
  <c r="H95" i="7"/>
  <c r="H93" i="7"/>
  <c r="H92" i="7"/>
  <c r="H91" i="7"/>
  <c r="H88" i="7"/>
  <c r="H86" i="7"/>
  <c r="H85" i="7"/>
  <c r="H84" i="7"/>
  <c r="H83" i="7"/>
  <c r="H81" i="7"/>
  <c r="H80" i="7"/>
  <c r="H79" i="7"/>
  <c r="H78" i="7"/>
  <c r="H77" i="7"/>
  <c r="H76" i="7"/>
  <c r="H73" i="7"/>
  <c r="H72" i="7"/>
  <c r="H71" i="7"/>
  <c r="H70" i="7"/>
  <c r="H69" i="7"/>
  <c r="H68" i="7"/>
  <c r="H67" i="7"/>
  <c r="H66" i="7"/>
  <c r="H65" i="7"/>
  <c r="H64" i="7"/>
  <c r="H63" i="7"/>
  <c r="H61" i="7"/>
  <c r="H60" i="7"/>
  <c r="H59" i="7"/>
  <c r="H58" i="7"/>
  <c r="H57" i="7"/>
  <c r="H56" i="7"/>
  <c r="H55" i="7"/>
  <c r="H54" i="7"/>
  <c r="H53" i="7"/>
  <c r="H51" i="7"/>
  <c r="H50" i="7"/>
  <c r="H49" i="7"/>
  <c r="H48" i="7"/>
  <c r="H47" i="7"/>
  <c r="H46" i="7"/>
  <c r="H45" i="7"/>
  <c r="H43" i="7" s="1"/>
  <c r="H42" i="7"/>
  <c r="H41" i="7"/>
  <c r="H40" i="7"/>
  <c r="H39" i="7"/>
  <c r="H38" i="7"/>
  <c r="H37" i="7"/>
  <c r="H36" i="7"/>
  <c r="H35" i="7"/>
  <c r="H34" i="7"/>
  <c r="H33" i="7"/>
  <c r="H32" i="7"/>
  <c r="H31" i="7"/>
  <c r="H30" i="7"/>
  <c r="H29" i="7"/>
  <c r="H28" i="7"/>
  <c r="H27" i="7"/>
  <c r="H26" i="7"/>
  <c r="H25" i="7"/>
  <c r="H24" i="7"/>
  <c r="H23" i="7"/>
  <c r="H21" i="7"/>
  <c r="H19" i="7"/>
  <c r="H18" i="7"/>
  <c r="H17" i="7"/>
  <c r="H16" i="7"/>
  <c r="H15" i="7"/>
  <c r="H14" i="7"/>
  <c r="H13" i="7"/>
  <c r="H12" i="7"/>
  <c r="H11" i="7"/>
  <c r="H10" i="7"/>
  <c r="H8" i="7" s="1"/>
  <c r="I5" i="7"/>
  <c r="E5" i="7"/>
  <c r="B5" i="7"/>
  <c r="H4" i="7"/>
  <c r="B4" i="7"/>
  <c r="B3" i="7"/>
  <c r="E24" i="6"/>
  <c r="E23" i="6"/>
  <c r="B13" i="6"/>
  <c r="A4" i="8" s="1"/>
  <c r="B12" i="6"/>
  <c r="A3" i="8" s="1"/>
  <c r="I5" i="6"/>
  <c r="E5" i="6"/>
  <c r="B5" i="6"/>
  <c r="H4" i="6"/>
  <c r="B4" i="6"/>
  <c r="B3" i="6"/>
  <c r="E27" i="5"/>
  <c r="E26" i="5"/>
  <c r="J15" i="5"/>
  <c r="D13" i="5"/>
  <c r="J13" i="5" s="1"/>
  <c r="J12" i="5"/>
  <c r="J11" i="5"/>
  <c r="J10" i="5"/>
  <c r="J9" i="5"/>
  <c r="J8" i="5"/>
  <c r="I5" i="5"/>
  <c r="E5" i="5"/>
  <c r="B5" i="5"/>
  <c r="H4" i="5"/>
  <c r="B4" i="5"/>
  <c r="B3" i="5"/>
  <c r="E30" i="4"/>
  <c r="E29" i="4"/>
  <c r="I18" i="4"/>
  <c r="J18" i="4" s="1"/>
  <c r="J16" i="4"/>
  <c r="J15" i="4"/>
  <c r="D13" i="4"/>
  <c r="J13" i="4" s="1"/>
  <c r="J12" i="4"/>
  <c r="J11" i="4"/>
  <c r="J10" i="4"/>
  <c r="J9" i="4"/>
  <c r="J8" i="4"/>
  <c r="D14" i="4" s="1"/>
  <c r="I5" i="4"/>
  <c r="E5" i="4"/>
  <c r="B5" i="4"/>
  <c r="H4" i="4"/>
  <c r="B4" i="4"/>
  <c r="B3" i="4"/>
  <c r="P28" i="3"/>
  <c r="P27" i="3"/>
  <c r="P26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8" i="3"/>
  <c r="I5" i="3"/>
  <c r="E5" i="3"/>
  <c r="B5" i="3"/>
  <c r="H4" i="3"/>
  <c r="B4" i="3"/>
  <c r="B3" i="3"/>
  <c r="E473" i="2"/>
  <c r="E472" i="2"/>
  <c r="I457" i="2"/>
  <c r="J457" i="2" s="1"/>
  <c r="I453" i="2"/>
  <c r="J453" i="2" s="1"/>
  <c r="I448" i="2"/>
  <c r="J448" i="2" s="1"/>
  <c r="I445" i="2"/>
  <c r="J445" i="2" s="1"/>
  <c r="I440" i="2"/>
  <c r="J440" i="2" s="1"/>
  <c r="I434" i="2"/>
  <c r="J434" i="2" s="1"/>
  <c r="I431" i="2"/>
  <c r="J431" i="2" s="1"/>
  <c r="I425" i="2"/>
  <c r="J425" i="2" s="1"/>
  <c r="I419" i="2"/>
  <c r="J419" i="2" s="1"/>
  <c r="I416" i="2"/>
  <c r="J416" i="2" s="1"/>
  <c r="I411" i="2"/>
  <c r="J411" i="2" s="1"/>
  <c r="I404" i="2"/>
  <c r="J404" i="2" s="1"/>
  <c r="I401" i="2"/>
  <c r="J401" i="2" s="1"/>
  <c r="I396" i="2"/>
  <c r="J396" i="2" s="1"/>
  <c r="I392" i="2"/>
  <c r="J392" i="2" s="1"/>
  <c r="I386" i="2"/>
  <c r="J386" i="2" s="1"/>
  <c r="I383" i="2"/>
  <c r="J383" i="2" s="1"/>
  <c r="I378" i="2"/>
  <c r="J378" i="2" s="1"/>
  <c r="I375" i="2"/>
  <c r="J375" i="2" s="1"/>
  <c r="I370" i="2"/>
  <c r="J370" i="2" s="1"/>
  <c r="I367" i="2"/>
  <c r="J367" i="2" s="1"/>
  <c r="I362" i="2"/>
  <c r="J362" i="2" s="1"/>
  <c r="I359" i="2"/>
  <c r="J359" i="2" s="1"/>
  <c r="I354" i="2"/>
  <c r="J354" i="2" s="1"/>
  <c r="I351" i="2"/>
  <c r="J351" i="2" s="1"/>
  <c r="I346" i="2"/>
  <c r="J346" i="2" s="1"/>
  <c r="I343" i="2"/>
  <c r="J343" i="2" s="1"/>
  <c r="I338" i="2"/>
  <c r="J338" i="2" s="1"/>
  <c r="I335" i="2"/>
  <c r="J335" i="2" s="1"/>
  <c r="I330" i="2"/>
  <c r="J330" i="2" s="1"/>
  <c r="I327" i="2"/>
  <c r="J327" i="2" s="1"/>
  <c r="I322" i="2"/>
  <c r="J322" i="2" s="1"/>
  <c r="I319" i="2"/>
  <c r="J319" i="2" s="1"/>
  <c r="I315" i="2"/>
  <c r="J315" i="2" s="1"/>
  <c r="I312" i="2"/>
  <c r="J312" i="2" s="1"/>
  <c r="I309" i="2"/>
  <c r="J309" i="2" s="1"/>
  <c r="I306" i="2"/>
  <c r="J306" i="2" s="1"/>
  <c r="I305" i="2"/>
  <c r="J305" i="2" s="1"/>
  <c r="I303" i="2"/>
  <c r="J303" i="2" s="1"/>
  <c r="I300" i="2"/>
  <c r="J300" i="2" s="1"/>
  <c r="I299" i="2"/>
  <c r="J299" i="2" s="1"/>
  <c r="I296" i="2"/>
  <c r="J296" i="2" s="1"/>
  <c r="I295" i="2"/>
  <c r="J295" i="2" s="1"/>
  <c r="I292" i="2"/>
  <c r="J292" i="2" s="1"/>
  <c r="I291" i="2"/>
  <c r="J291" i="2" s="1"/>
  <c r="I288" i="2"/>
  <c r="J288" i="2" s="1"/>
  <c r="I287" i="2"/>
  <c r="J287" i="2" s="1"/>
  <c r="I283" i="2"/>
  <c r="J283" i="2" s="1"/>
  <c r="I282" i="2"/>
  <c r="J282" i="2" s="1"/>
  <c r="I279" i="2"/>
  <c r="J279" i="2" s="1"/>
  <c r="I278" i="2"/>
  <c r="J278" i="2" s="1"/>
  <c r="I275" i="2"/>
  <c r="J275" i="2" s="1"/>
  <c r="I274" i="2"/>
  <c r="J274" i="2" s="1"/>
  <c r="I271" i="2"/>
  <c r="J271" i="2" s="1"/>
  <c r="I270" i="2"/>
  <c r="J270" i="2" s="1"/>
  <c r="I267" i="2"/>
  <c r="J267" i="2" s="1"/>
  <c r="I266" i="2"/>
  <c r="J266" i="2" s="1"/>
  <c r="I263" i="2"/>
  <c r="J263" i="2" s="1"/>
  <c r="I262" i="2"/>
  <c r="J262" i="2" s="1"/>
  <c r="I259" i="2"/>
  <c r="J259" i="2" s="1"/>
  <c r="I258" i="2"/>
  <c r="J258" i="2" s="1"/>
  <c r="I255" i="2"/>
  <c r="J255" i="2" s="1"/>
  <c r="I254" i="2"/>
  <c r="J254" i="2" s="1"/>
  <c r="I251" i="2"/>
  <c r="J251" i="2" s="1"/>
  <c r="I250" i="2"/>
  <c r="J250" i="2" s="1"/>
  <c r="I247" i="2"/>
  <c r="J247" i="2" s="1"/>
  <c r="I246" i="2"/>
  <c r="J246" i="2" s="1"/>
  <c r="I243" i="2"/>
  <c r="J243" i="2" s="1"/>
  <c r="I242" i="2"/>
  <c r="J242" i="2" s="1"/>
  <c r="I238" i="2"/>
  <c r="J238" i="2" s="1"/>
  <c r="I237" i="2"/>
  <c r="J237" i="2" s="1"/>
  <c r="I234" i="2"/>
  <c r="J234" i="2" s="1"/>
  <c r="K234" i="2" s="1"/>
  <c r="I233" i="2"/>
  <c r="J233" i="2" s="1"/>
  <c r="I230" i="2"/>
  <c r="J230" i="2" s="1"/>
  <c r="I229" i="2"/>
  <c r="J229" i="2" s="1"/>
  <c r="I226" i="2"/>
  <c r="J226" i="2" s="1"/>
  <c r="K226" i="2" s="1"/>
  <c r="I225" i="2"/>
  <c r="J225" i="2" s="1"/>
  <c r="I222" i="2"/>
  <c r="J222" i="2" s="1"/>
  <c r="I221" i="2"/>
  <c r="J221" i="2" s="1"/>
  <c r="I218" i="2"/>
  <c r="J218" i="2" s="1"/>
  <c r="K218" i="2" s="1"/>
  <c r="I217" i="2"/>
  <c r="J217" i="2" s="1"/>
  <c r="I214" i="2"/>
  <c r="J214" i="2" s="1"/>
  <c r="I213" i="2"/>
  <c r="J213" i="2" s="1"/>
  <c r="I210" i="2"/>
  <c r="J210" i="2" s="1"/>
  <c r="K210" i="2" s="1"/>
  <c r="I209" i="2"/>
  <c r="J209" i="2" s="1"/>
  <c r="I206" i="2"/>
  <c r="J206" i="2" s="1"/>
  <c r="I205" i="2"/>
  <c r="J205" i="2" s="1"/>
  <c r="I202" i="2"/>
  <c r="J202" i="2" s="1"/>
  <c r="K202" i="2" s="1"/>
  <c r="I201" i="2"/>
  <c r="J201" i="2" s="1"/>
  <c r="I195" i="2"/>
  <c r="J195" i="2" s="1"/>
  <c r="I194" i="2"/>
  <c r="J194" i="2" s="1"/>
  <c r="I191" i="2"/>
  <c r="J191" i="2" s="1"/>
  <c r="I190" i="2"/>
  <c r="J190" i="2" s="1"/>
  <c r="I187" i="2"/>
  <c r="J187" i="2" s="1"/>
  <c r="I186" i="2"/>
  <c r="J186" i="2" s="1"/>
  <c r="I182" i="2"/>
  <c r="J182" i="2" s="1"/>
  <c r="I181" i="2"/>
  <c r="J181" i="2" s="1"/>
  <c r="I178" i="2"/>
  <c r="J178" i="2" s="1"/>
  <c r="I177" i="2"/>
  <c r="J177" i="2" s="1"/>
  <c r="I168" i="2"/>
  <c r="J168" i="2" s="1"/>
  <c r="I166" i="2"/>
  <c r="J166" i="2" s="1"/>
  <c r="I162" i="2"/>
  <c r="J162" i="2" s="1"/>
  <c r="I161" i="2"/>
  <c r="J161" i="2" s="1"/>
  <c r="I154" i="2"/>
  <c r="J154" i="2" s="1"/>
  <c r="K154" i="2" s="1"/>
  <c r="I151" i="2"/>
  <c r="J151" i="2" s="1"/>
  <c r="I148" i="2"/>
  <c r="J148" i="2" s="1"/>
  <c r="I146" i="2"/>
  <c r="J146" i="2" s="1"/>
  <c r="I138" i="2"/>
  <c r="J138" i="2" s="1"/>
  <c r="I137" i="2"/>
  <c r="J137" i="2" s="1"/>
  <c r="I131" i="2"/>
  <c r="J131" i="2" s="1"/>
  <c r="I130" i="2"/>
  <c r="J130" i="2" s="1"/>
  <c r="I127" i="2"/>
  <c r="J127" i="2" s="1"/>
  <c r="I125" i="2"/>
  <c r="J125" i="2" s="1"/>
  <c r="I120" i="2"/>
  <c r="J120" i="2" s="1"/>
  <c r="I119" i="2"/>
  <c r="J119" i="2" s="1"/>
  <c r="I116" i="2"/>
  <c r="J116" i="2" s="1"/>
  <c r="I115" i="2"/>
  <c r="J115" i="2" s="1"/>
  <c r="I110" i="2"/>
  <c r="J110" i="2" s="1"/>
  <c r="I109" i="2"/>
  <c r="J109" i="2" s="1"/>
  <c r="I102" i="2"/>
  <c r="J102" i="2" s="1"/>
  <c r="I100" i="2"/>
  <c r="J100" i="2" s="1"/>
  <c r="I99" i="2"/>
  <c r="J99" i="2" s="1"/>
  <c r="I95" i="2"/>
  <c r="J95" i="2" s="1"/>
  <c r="I93" i="2"/>
  <c r="J93" i="2" s="1"/>
  <c r="I86" i="2"/>
  <c r="J86" i="2" s="1"/>
  <c r="I85" i="2"/>
  <c r="J85" i="2" s="1"/>
  <c r="I81" i="2"/>
  <c r="J81" i="2" s="1"/>
  <c r="I80" i="2"/>
  <c r="J80" i="2" s="1"/>
  <c r="I77" i="2"/>
  <c r="J77" i="2" s="1"/>
  <c r="I76" i="2"/>
  <c r="J76" i="2" s="1"/>
  <c r="I73" i="2"/>
  <c r="J73" i="2" s="1"/>
  <c r="K73" i="2" s="1"/>
  <c r="I70" i="2"/>
  <c r="J70" i="2" s="1"/>
  <c r="I69" i="2"/>
  <c r="J69" i="2" s="1"/>
  <c r="I66" i="2"/>
  <c r="J66" i="2" s="1"/>
  <c r="I65" i="2"/>
  <c r="J65" i="2" s="1"/>
  <c r="K65" i="2" s="1"/>
  <c r="I64" i="2"/>
  <c r="J64" i="2" s="1"/>
  <c r="E64" i="7" s="1"/>
  <c r="G64" i="7" s="1"/>
  <c r="I64" i="7" s="1"/>
  <c r="J64" i="7" s="1"/>
  <c r="I61" i="2"/>
  <c r="J61" i="2" s="1"/>
  <c r="I60" i="2"/>
  <c r="J60" i="2" s="1"/>
  <c r="I59" i="2"/>
  <c r="J59" i="2" s="1"/>
  <c r="E59" i="7" s="1"/>
  <c r="G59" i="7" s="1"/>
  <c r="I59" i="7" s="1"/>
  <c r="J59" i="7" s="1"/>
  <c r="I57" i="2"/>
  <c r="J57" i="2" s="1"/>
  <c r="E57" i="7" s="1"/>
  <c r="G57" i="7" s="1"/>
  <c r="I57" i="7" s="1"/>
  <c r="J57" i="7" s="1"/>
  <c r="I56" i="2"/>
  <c r="J56" i="2" s="1"/>
  <c r="I55" i="2"/>
  <c r="J55" i="2" s="1"/>
  <c r="I53" i="2"/>
  <c r="J53" i="2" s="1"/>
  <c r="I51" i="2"/>
  <c r="J51" i="2" s="1"/>
  <c r="I50" i="2"/>
  <c r="J50" i="2" s="1"/>
  <c r="K50" i="2" s="1"/>
  <c r="I48" i="2"/>
  <c r="J48" i="2" s="1"/>
  <c r="I47" i="2"/>
  <c r="J47" i="2" s="1"/>
  <c r="K47" i="2" s="1"/>
  <c r="I46" i="2"/>
  <c r="J46" i="2" s="1"/>
  <c r="E46" i="7" s="1"/>
  <c r="G46" i="7" s="1"/>
  <c r="I46" i="7" s="1"/>
  <c r="J46" i="7" s="1"/>
  <c r="I41" i="2"/>
  <c r="J41" i="2" s="1"/>
  <c r="I40" i="2"/>
  <c r="J40" i="2" s="1"/>
  <c r="K40" i="2" s="1"/>
  <c r="I39" i="2"/>
  <c r="J39" i="2" s="1"/>
  <c r="E39" i="7" s="1"/>
  <c r="G39" i="7" s="1"/>
  <c r="I39" i="7" s="1"/>
  <c r="J39" i="7" s="1"/>
  <c r="I37" i="2"/>
  <c r="J37" i="2" s="1"/>
  <c r="I36" i="2"/>
  <c r="J36" i="2" s="1"/>
  <c r="I35" i="2"/>
  <c r="J35" i="2" s="1"/>
  <c r="E35" i="7" s="1"/>
  <c r="G35" i="7" s="1"/>
  <c r="I35" i="7" s="1"/>
  <c r="J35" i="7" s="1"/>
  <c r="I33" i="2"/>
  <c r="J33" i="2" s="1"/>
  <c r="E33" i="7" s="1"/>
  <c r="G33" i="7" s="1"/>
  <c r="I33" i="7" s="1"/>
  <c r="J33" i="7" s="1"/>
  <c r="I32" i="2"/>
  <c r="J32" i="2" s="1"/>
  <c r="I31" i="2"/>
  <c r="J31" i="2" s="1"/>
  <c r="I29" i="2"/>
  <c r="J29" i="2" s="1"/>
  <c r="I28" i="2"/>
  <c r="J28" i="2" s="1"/>
  <c r="I27" i="2"/>
  <c r="J27" i="2" s="1"/>
  <c r="E27" i="7" s="1"/>
  <c r="G27" i="7" s="1"/>
  <c r="I27" i="7" s="1"/>
  <c r="J27" i="7" s="1"/>
  <c r="I23" i="2"/>
  <c r="J23" i="2" s="1"/>
  <c r="I21" i="2"/>
  <c r="J21" i="2" s="1"/>
  <c r="I19" i="2"/>
  <c r="J19" i="2" s="1"/>
  <c r="K19" i="2" s="1"/>
  <c r="I17" i="2"/>
  <c r="J17" i="2" s="1"/>
  <c r="I16" i="2"/>
  <c r="J16" i="2" s="1"/>
  <c r="K16" i="2" s="1"/>
  <c r="I15" i="2"/>
  <c r="J15" i="2" s="1"/>
  <c r="E15" i="7" s="1"/>
  <c r="G15" i="7" s="1"/>
  <c r="I15" i="7" s="1"/>
  <c r="J15" i="7" s="1"/>
  <c r="I13" i="2"/>
  <c r="J13" i="2" s="1"/>
  <c r="I12" i="2"/>
  <c r="J12" i="2" s="1"/>
  <c r="I11" i="2"/>
  <c r="J11" i="2" s="1"/>
  <c r="E11" i="7" s="1"/>
  <c r="G11" i="7" s="1"/>
  <c r="I11" i="7" s="1"/>
  <c r="J11" i="7" s="1"/>
  <c r="I5" i="2"/>
  <c r="E5" i="2"/>
  <c r="B5" i="2"/>
  <c r="H4" i="2"/>
  <c r="B4" i="2"/>
  <c r="B3" i="2"/>
  <c r="E31" i="7" l="1"/>
  <c r="G31" i="7" s="1"/>
  <c r="I31" i="7" s="1"/>
  <c r="J31" i="7" s="1"/>
  <c r="K31" i="2"/>
  <c r="E55" i="7"/>
  <c r="G55" i="7" s="1"/>
  <c r="I55" i="7" s="1"/>
  <c r="J55" i="7" s="1"/>
  <c r="K55" i="2"/>
  <c r="K69" i="2"/>
  <c r="E69" i="7"/>
  <c r="G69" i="7" s="1"/>
  <c r="I69" i="7" s="1"/>
  <c r="J69" i="7" s="1"/>
  <c r="D14" i="5"/>
  <c r="A2" i="8" s="1"/>
  <c r="K28" i="2"/>
  <c r="E28" i="7"/>
  <c r="G28" i="7" s="1"/>
  <c r="I28" i="7" s="1"/>
  <c r="J28" i="7" s="1"/>
  <c r="E53" i="7"/>
  <c r="G53" i="7" s="1"/>
  <c r="I53" i="7" s="1"/>
  <c r="J53" i="7" s="1"/>
  <c r="K53" i="2"/>
  <c r="E66" i="7"/>
  <c r="G66" i="7" s="1"/>
  <c r="I66" i="7" s="1"/>
  <c r="J66" i="7" s="1"/>
  <c r="K66" i="2"/>
  <c r="E120" i="7"/>
  <c r="G120" i="7" s="1"/>
  <c r="I120" i="7" s="1"/>
  <c r="J120" i="7" s="1"/>
  <c r="K120" i="2"/>
  <c r="E182" i="7"/>
  <c r="G182" i="7" s="1"/>
  <c r="I182" i="7" s="1"/>
  <c r="J182" i="7" s="1"/>
  <c r="K182" i="2"/>
  <c r="E263" i="7"/>
  <c r="G263" i="7" s="1"/>
  <c r="I263" i="7" s="1"/>
  <c r="J263" i="7" s="1"/>
  <c r="K263" i="2"/>
  <c r="E296" i="7"/>
  <c r="G296" i="7" s="1"/>
  <c r="I296" i="7" s="1"/>
  <c r="J296" i="7" s="1"/>
  <c r="K296" i="2"/>
  <c r="K21" i="2"/>
  <c r="E21" i="7"/>
  <c r="G21" i="7" s="1"/>
  <c r="I21" i="7" s="1"/>
  <c r="J21" i="7" s="1"/>
  <c r="E37" i="7"/>
  <c r="G37" i="7" s="1"/>
  <c r="I37" i="7" s="1"/>
  <c r="J37" i="7" s="1"/>
  <c r="K37" i="2"/>
  <c r="E86" i="7"/>
  <c r="G86" i="7" s="1"/>
  <c r="I86" i="7" s="1"/>
  <c r="J86" i="7" s="1"/>
  <c r="K86" i="2"/>
  <c r="E191" i="7"/>
  <c r="G191" i="7" s="1"/>
  <c r="I191" i="7" s="1"/>
  <c r="J191" i="7" s="1"/>
  <c r="K191" i="2"/>
  <c r="K206" i="2"/>
  <c r="E206" i="7"/>
  <c r="G206" i="7" s="1"/>
  <c r="I206" i="7" s="1"/>
  <c r="J206" i="7" s="1"/>
  <c r="K238" i="2"/>
  <c r="E238" i="7"/>
  <c r="G238" i="7" s="1"/>
  <c r="I238" i="7" s="1"/>
  <c r="J238" i="7" s="1"/>
  <c r="E359" i="7"/>
  <c r="G359" i="7" s="1"/>
  <c r="I359" i="7" s="1"/>
  <c r="J359" i="7" s="1"/>
  <c r="K359" i="2"/>
  <c r="E416" i="7"/>
  <c r="G416" i="7" s="1"/>
  <c r="I416" i="7" s="1"/>
  <c r="J416" i="7" s="1"/>
  <c r="K416" i="2"/>
  <c r="E23" i="7"/>
  <c r="G23" i="7" s="1"/>
  <c r="I23" i="7" s="1"/>
  <c r="J23" i="7" s="1"/>
  <c r="K23" i="2"/>
  <c r="E70" i="7"/>
  <c r="G70" i="7" s="1"/>
  <c r="I70" i="7" s="1"/>
  <c r="J70" i="7" s="1"/>
  <c r="K70" i="2"/>
  <c r="E102" i="7"/>
  <c r="G102" i="7" s="1"/>
  <c r="I102" i="7" s="1"/>
  <c r="K102" i="2"/>
  <c r="E116" i="7"/>
  <c r="G116" i="7" s="1"/>
  <c r="I116" i="7" s="1"/>
  <c r="J116" i="7" s="1"/>
  <c r="K116" i="2"/>
  <c r="E127" i="7"/>
  <c r="G127" i="7" s="1"/>
  <c r="I127" i="7" s="1"/>
  <c r="J127" i="7" s="1"/>
  <c r="K127" i="2"/>
  <c r="K214" i="2"/>
  <c r="E214" i="7"/>
  <c r="G214" i="7" s="1"/>
  <c r="I214" i="7" s="1"/>
  <c r="J214" i="7" s="1"/>
  <c r="E247" i="7"/>
  <c r="G247" i="7" s="1"/>
  <c r="I247" i="7" s="1"/>
  <c r="J247" i="7" s="1"/>
  <c r="K247" i="2"/>
  <c r="E279" i="7"/>
  <c r="G279" i="7" s="1"/>
  <c r="I279" i="7" s="1"/>
  <c r="J279" i="7" s="1"/>
  <c r="K279" i="2"/>
  <c r="E375" i="7"/>
  <c r="G375" i="7" s="1"/>
  <c r="I375" i="7" s="1"/>
  <c r="J375" i="7" s="1"/>
  <c r="K375" i="2"/>
  <c r="K32" i="2"/>
  <c r="E32" i="7"/>
  <c r="G32" i="7" s="1"/>
  <c r="I32" i="7" s="1"/>
  <c r="J32" i="7" s="1"/>
  <c r="K36" i="2"/>
  <c r="E36" i="7"/>
  <c r="G36" i="7" s="1"/>
  <c r="I36" i="7" s="1"/>
  <c r="J36" i="7" s="1"/>
  <c r="E61" i="7"/>
  <c r="G61" i="7" s="1"/>
  <c r="I61" i="7" s="1"/>
  <c r="J61" i="7" s="1"/>
  <c r="K61" i="2"/>
  <c r="E110" i="7"/>
  <c r="G110" i="7" s="1"/>
  <c r="I110" i="7" s="1"/>
  <c r="J110" i="7" s="1"/>
  <c r="K110" i="2"/>
  <c r="E151" i="7"/>
  <c r="G151" i="7" s="1"/>
  <c r="I151" i="7" s="1"/>
  <c r="K151" i="2"/>
  <c r="K149" i="2" s="1"/>
  <c r="C17" i="3" s="1"/>
  <c r="K230" i="2"/>
  <c r="E230" i="7"/>
  <c r="G230" i="7" s="1"/>
  <c r="I230" i="7" s="1"/>
  <c r="J230" i="7" s="1"/>
  <c r="E343" i="7"/>
  <c r="G343" i="7" s="1"/>
  <c r="I343" i="7" s="1"/>
  <c r="J343" i="7" s="1"/>
  <c r="K343" i="2"/>
  <c r="E29" i="7"/>
  <c r="G29" i="7" s="1"/>
  <c r="I29" i="7" s="1"/>
  <c r="J29" i="7" s="1"/>
  <c r="K29" i="2"/>
  <c r="E41" i="7"/>
  <c r="G41" i="7" s="1"/>
  <c r="I41" i="7" s="1"/>
  <c r="J41" i="7" s="1"/>
  <c r="K41" i="2"/>
  <c r="E48" i="7"/>
  <c r="G48" i="7" s="1"/>
  <c r="I48" i="7" s="1"/>
  <c r="J48" i="7" s="1"/>
  <c r="K48" i="2"/>
  <c r="E77" i="7"/>
  <c r="G77" i="7" s="1"/>
  <c r="I77" i="7" s="1"/>
  <c r="J77" i="7" s="1"/>
  <c r="K77" i="2"/>
  <c r="E100" i="7"/>
  <c r="G100" i="7" s="1"/>
  <c r="I100" i="7" s="1"/>
  <c r="J100" i="7" s="1"/>
  <c r="K100" i="2"/>
  <c r="E271" i="7"/>
  <c r="G271" i="7" s="1"/>
  <c r="I271" i="7" s="1"/>
  <c r="J271" i="7" s="1"/>
  <c r="K271" i="2"/>
  <c r="E445" i="7"/>
  <c r="G445" i="7" s="1"/>
  <c r="I445" i="7" s="1"/>
  <c r="J445" i="7" s="1"/>
  <c r="K445" i="2"/>
  <c r="K12" i="2"/>
  <c r="E12" i="7"/>
  <c r="G12" i="7" s="1"/>
  <c r="I12" i="7" s="1"/>
  <c r="J12" i="7" s="1"/>
  <c r="E13" i="7"/>
  <c r="G13" i="7" s="1"/>
  <c r="I13" i="7" s="1"/>
  <c r="J13" i="7" s="1"/>
  <c r="K13" i="2"/>
  <c r="E17" i="7"/>
  <c r="G17" i="7" s="1"/>
  <c r="I17" i="7" s="1"/>
  <c r="J17" i="7" s="1"/>
  <c r="K17" i="2"/>
  <c r="K51" i="2"/>
  <c r="E51" i="7"/>
  <c r="G51" i="7" s="1"/>
  <c r="I51" i="7" s="1"/>
  <c r="J51" i="7" s="1"/>
  <c r="K56" i="2"/>
  <c r="E56" i="7"/>
  <c r="G56" i="7" s="1"/>
  <c r="I56" i="7" s="1"/>
  <c r="J56" i="7" s="1"/>
  <c r="K60" i="2"/>
  <c r="E60" i="7"/>
  <c r="G60" i="7" s="1"/>
  <c r="I60" i="7" s="1"/>
  <c r="J60" i="7" s="1"/>
  <c r="E81" i="7"/>
  <c r="G81" i="7" s="1"/>
  <c r="I81" i="7" s="1"/>
  <c r="J81" i="7" s="1"/>
  <c r="K81" i="2"/>
  <c r="E95" i="7"/>
  <c r="G95" i="7" s="1"/>
  <c r="I95" i="7" s="1"/>
  <c r="J95" i="7" s="1"/>
  <c r="K95" i="2"/>
  <c r="E168" i="7"/>
  <c r="G168" i="7" s="1"/>
  <c r="I168" i="7" s="1"/>
  <c r="J168" i="7" s="1"/>
  <c r="K168" i="2"/>
  <c r="K222" i="2"/>
  <c r="E222" i="7"/>
  <c r="G222" i="7" s="1"/>
  <c r="I222" i="7" s="1"/>
  <c r="J222" i="7" s="1"/>
  <c r="E255" i="7"/>
  <c r="G255" i="7" s="1"/>
  <c r="I255" i="7" s="1"/>
  <c r="J255" i="7" s="1"/>
  <c r="K255" i="2"/>
  <c r="E288" i="7"/>
  <c r="G288" i="7" s="1"/>
  <c r="I288" i="7" s="1"/>
  <c r="J288" i="7" s="1"/>
  <c r="K288" i="2"/>
  <c r="E327" i="7"/>
  <c r="G327" i="7" s="1"/>
  <c r="I327" i="7" s="1"/>
  <c r="J327" i="7" s="1"/>
  <c r="K327" i="2"/>
  <c r="E392" i="7"/>
  <c r="G392" i="7" s="1"/>
  <c r="I392" i="7" s="1"/>
  <c r="J392" i="7" s="1"/>
  <c r="K392" i="2"/>
  <c r="E453" i="7"/>
  <c r="G453" i="7" s="1"/>
  <c r="I453" i="7" s="1"/>
  <c r="J453" i="7" s="1"/>
  <c r="K453" i="2"/>
  <c r="K11" i="2"/>
  <c r="K33" i="2"/>
  <c r="K35" i="2"/>
  <c r="K57" i="2"/>
  <c r="K59" i="2"/>
  <c r="K80" i="2"/>
  <c r="E80" i="7"/>
  <c r="G80" i="7" s="1"/>
  <c r="I80" i="7" s="1"/>
  <c r="J80" i="7" s="1"/>
  <c r="K99" i="2"/>
  <c r="E99" i="7"/>
  <c r="G99" i="7" s="1"/>
  <c r="I99" i="7" s="1"/>
  <c r="J99" i="7" s="1"/>
  <c r="K115" i="2"/>
  <c r="E115" i="7"/>
  <c r="G115" i="7" s="1"/>
  <c r="I115" i="7" s="1"/>
  <c r="J115" i="7" s="1"/>
  <c r="K125" i="2"/>
  <c r="E125" i="7"/>
  <c r="G125" i="7" s="1"/>
  <c r="I125" i="7" s="1"/>
  <c r="J125" i="7" s="1"/>
  <c r="E131" i="7"/>
  <c r="G131" i="7" s="1"/>
  <c r="I131" i="7" s="1"/>
  <c r="J131" i="7" s="1"/>
  <c r="K131" i="2"/>
  <c r="E138" i="7"/>
  <c r="G138" i="7" s="1"/>
  <c r="I138" i="7" s="1"/>
  <c r="J138" i="7" s="1"/>
  <c r="K138" i="2"/>
  <c r="E148" i="7"/>
  <c r="G148" i="7" s="1"/>
  <c r="I148" i="7" s="1"/>
  <c r="J148" i="7" s="1"/>
  <c r="K148" i="2"/>
  <c r="E162" i="7"/>
  <c r="G162" i="7" s="1"/>
  <c r="I162" i="7" s="1"/>
  <c r="J162" i="7" s="1"/>
  <c r="K162" i="2"/>
  <c r="E166" i="7"/>
  <c r="G166" i="7" s="1"/>
  <c r="I166" i="7" s="1"/>
  <c r="J166" i="7" s="1"/>
  <c r="K166" i="2"/>
  <c r="E178" i="7"/>
  <c r="G178" i="7" s="1"/>
  <c r="I178" i="7" s="1"/>
  <c r="J178" i="7" s="1"/>
  <c r="K178" i="2"/>
  <c r="E181" i="7"/>
  <c r="G181" i="7" s="1"/>
  <c r="I181" i="7" s="1"/>
  <c r="J181" i="7" s="1"/>
  <c r="K181" i="2"/>
  <c r="E187" i="7"/>
  <c r="G187" i="7" s="1"/>
  <c r="I187" i="7" s="1"/>
  <c r="J187" i="7" s="1"/>
  <c r="K187" i="2"/>
  <c r="E190" i="7"/>
  <c r="G190" i="7" s="1"/>
  <c r="I190" i="7" s="1"/>
  <c r="J190" i="7" s="1"/>
  <c r="K190" i="2"/>
  <c r="E195" i="7"/>
  <c r="G195" i="7" s="1"/>
  <c r="I195" i="7" s="1"/>
  <c r="J195" i="7" s="1"/>
  <c r="K195" i="2"/>
  <c r="K205" i="2"/>
  <c r="E205" i="7"/>
  <c r="G205" i="7" s="1"/>
  <c r="I205" i="7" s="1"/>
  <c r="J205" i="7" s="1"/>
  <c r="K213" i="2"/>
  <c r="E213" i="7"/>
  <c r="G213" i="7" s="1"/>
  <c r="I213" i="7" s="1"/>
  <c r="J213" i="7" s="1"/>
  <c r="K221" i="2"/>
  <c r="E221" i="7"/>
  <c r="G221" i="7" s="1"/>
  <c r="I221" i="7" s="1"/>
  <c r="J221" i="7" s="1"/>
  <c r="K229" i="2"/>
  <c r="E229" i="7"/>
  <c r="G229" i="7" s="1"/>
  <c r="I229" i="7" s="1"/>
  <c r="J229" i="7" s="1"/>
  <c r="K237" i="2"/>
  <c r="E237" i="7"/>
  <c r="G237" i="7" s="1"/>
  <c r="I237" i="7" s="1"/>
  <c r="J237" i="7" s="1"/>
  <c r="E243" i="7"/>
  <c r="G243" i="7" s="1"/>
  <c r="I243" i="7" s="1"/>
  <c r="J243" i="7" s="1"/>
  <c r="K243" i="2"/>
  <c r="E246" i="7"/>
  <c r="G246" i="7" s="1"/>
  <c r="I246" i="7" s="1"/>
  <c r="J246" i="7" s="1"/>
  <c r="K246" i="2"/>
  <c r="E251" i="7"/>
  <c r="G251" i="7" s="1"/>
  <c r="I251" i="7" s="1"/>
  <c r="J251" i="7" s="1"/>
  <c r="K251" i="2"/>
  <c r="E254" i="7"/>
  <c r="G254" i="7" s="1"/>
  <c r="I254" i="7" s="1"/>
  <c r="J254" i="7" s="1"/>
  <c r="K254" i="2"/>
  <c r="E259" i="7"/>
  <c r="G259" i="7" s="1"/>
  <c r="I259" i="7" s="1"/>
  <c r="J259" i="7" s="1"/>
  <c r="K259" i="2"/>
  <c r="E262" i="7"/>
  <c r="G262" i="7" s="1"/>
  <c r="I262" i="7" s="1"/>
  <c r="J262" i="7" s="1"/>
  <c r="K262" i="2"/>
  <c r="E267" i="7"/>
  <c r="G267" i="7" s="1"/>
  <c r="I267" i="7" s="1"/>
  <c r="J267" i="7" s="1"/>
  <c r="K267" i="2"/>
  <c r="E270" i="7"/>
  <c r="G270" i="7" s="1"/>
  <c r="I270" i="7" s="1"/>
  <c r="J270" i="7" s="1"/>
  <c r="K270" i="2"/>
  <c r="E275" i="7"/>
  <c r="G275" i="7" s="1"/>
  <c r="I275" i="7" s="1"/>
  <c r="J275" i="7" s="1"/>
  <c r="K275" i="2"/>
  <c r="E278" i="7"/>
  <c r="G278" i="7" s="1"/>
  <c r="I278" i="7" s="1"/>
  <c r="J278" i="7" s="1"/>
  <c r="K278" i="2"/>
  <c r="E283" i="7"/>
  <c r="G283" i="7" s="1"/>
  <c r="I283" i="7" s="1"/>
  <c r="J283" i="7" s="1"/>
  <c r="K283" i="2"/>
  <c r="E287" i="7"/>
  <c r="G287" i="7" s="1"/>
  <c r="I287" i="7" s="1"/>
  <c r="J287" i="7" s="1"/>
  <c r="K287" i="2"/>
  <c r="E292" i="7"/>
  <c r="G292" i="7" s="1"/>
  <c r="I292" i="7" s="1"/>
  <c r="J292" i="7" s="1"/>
  <c r="K292" i="2"/>
  <c r="E295" i="7"/>
  <c r="G295" i="7" s="1"/>
  <c r="I295" i="7" s="1"/>
  <c r="J295" i="7" s="1"/>
  <c r="K295" i="2"/>
  <c r="E300" i="7"/>
  <c r="G300" i="7" s="1"/>
  <c r="I300" i="7" s="1"/>
  <c r="J300" i="7" s="1"/>
  <c r="K300" i="2"/>
  <c r="E303" i="7"/>
  <c r="G303" i="7" s="1"/>
  <c r="I303" i="7" s="1"/>
  <c r="J303" i="7" s="1"/>
  <c r="K303" i="2"/>
  <c r="E306" i="7"/>
  <c r="G306" i="7" s="1"/>
  <c r="I306" i="7" s="1"/>
  <c r="J306" i="7" s="1"/>
  <c r="K306" i="2"/>
  <c r="E309" i="7"/>
  <c r="G309" i="7" s="1"/>
  <c r="I309" i="7" s="1"/>
  <c r="J309" i="7" s="1"/>
  <c r="K309" i="2"/>
  <c r="E312" i="7"/>
  <c r="G312" i="7" s="1"/>
  <c r="I312" i="7" s="1"/>
  <c r="J312" i="7" s="1"/>
  <c r="K312" i="2"/>
  <c r="E319" i="7"/>
  <c r="G319" i="7" s="1"/>
  <c r="I319" i="7" s="1"/>
  <c r="J319" i="7" s="1"/>
  <c r="K319" i="2"/>
  <c r="E330" i="7"/>
  <c r="G330" i="7" s="1"/>
  <c r="I330" i="7" s="1"/>
  <c r="J330" i="7" s="1"/>
  <c r="K330" i="2"/>
  <c r="E335" i="7"/>
  <c r="G335" i="7" s="1"/>
  <c r="I335" i="7" s="1"/>
  <c r="J335" i="7" s="1"/>
  <c r="K335" i="2"/>
  <c r="E346" i="7"/>
  <c r="G346" i="7" s="1"/>
  <c r="I346" i="7" s="1"/>
  <c r="J346" i="7" s="1"/>
  <c r="K346" i="2"/>
  <c r="E351" i="7"/>
  <c r="G351" i="7" s="1"/>
  <c r="I351" i="7" s="1"/>
  <c r="J351" i="7" s="1"/>
  <c r="K351" i="2"/>
  <c r="E362" i="7"/>
  <c r="G362" i="7" s="1"/>
  <c r="I362" i="7" s="1"/>
  <c r="J362" i="7" s="1"/>
  <c r="K362" i="2"/>
  <c r="E367" i="7"/>
  <c r="G367" i="7" s="1"/>
  <c r="I367" i="7" s="1"/>
  <c r="J367" i="7" s="1"/>
  <c r="K367" i="2"/>
  <c r="E378" i="7"/>
  <c r="G378" i="7" s="1"/>
  <c r="I378" i="7" s="1"/>
  <c r="J378" i="7" s="1"/>
  <c r="K378" i="2"/>
  <c r="E383" i="7"/>
  <c r="G383" i="7" s="1"/>
  <c r="I383" i="7" s="1"/>
  <c r="J383" i="7" s="1"/>
  <c r="K383" i="2"/>
  <c r="E396" i="7"/>
  <c r="G396" i="7" s="1"/>
  <c r="I396" i="7" s="1"/>
  <c r="J396" i="7" s="1"/>
  <c r="K396" i="2"/>
  <c r="E401" i="7"/>
  <c r="G401" i="7" s="1"/>
  <c r="I401" i="7" s="1"/>
  <c r="J401" i="7" s="1"/>
  <c r="K401" i="2"/>
  <c r="E419" i="7"/>
  <c r="G419" i="7" s="1"/>
  <c r="I419" i="7" s="1"/>
  <c r="J419" i="7" s="1"/>
  <c r="K419" i="2"/>
  <c r="E425" i="7"/>
  <c r="G425" i="7" s="1"/>
  <c r="I425" i="7" s="1"/>
  <c r="J425" i="7" s="1"/>
  <c r="K425" i="2"/>
  <c r="E431" i="7"/>
  <c r="G431" i="7" s="1"/>
  <c r="I431" i="7" s="1"/>
  <c r="J431" i="7" s="1"/>
  <c r="K431" i="2"/>
  <c r="E448" i="7"/>
  <c r="G448" i="7" s="1"/>
  <c r="I448" i="7" s="1"/>
  <c r="J448" i="7" s="1"/>
  <c r="K448" i="2"/>
  <c r="E457" i="7"/>
  <c r="G457" i="7" s="1"/>
  <c r="I457" i="7" s="1"/>
  <c r="J457" i="7" s="1"/>
  <c r="K457" i="2"/>
  <c r="E16" i="7"/>
  <c r="G16" i="7" s="1"/>
  <c r="I16" i="7" s="1"/>
  <c r="J16" i="7" s="1"/>
  <c r="E47" i="7"/>
  <c r="G47" i="7" s="1"/>
  <c r="I47" i="7" s="1"/>
  <c r="J47" i="7" s="1"/>
  <c r="E65" i="7"/>
  <c r="G65" i="7" s="1"/>
  <c r="I65" i="7" s="1"/>
  <c r="J65" i="7" s="1"/>
  <c r="E73" i="7"/>
  <c r="G73" i="7" s="1"/>
  <c r="I73" i="7" s="1"/>
  <c r="J73" i="7" s="1"/>
  <c r="E202" i="7"/>
  <c r="G202" i="7" s="1"/>
  <c r="I202" i="7" s="1"/>
  <c r="J202" i="7" s="1"/>
  <c r="E218" i="7"/>
  <c r="G218" i="7" s="1"/>
  <c r="I218" i="7" s="1"/>
  <c r="J218" i="7" s="1"/>
  <c r="E234" i="7"/>
  <c r="G234" i="7" s="1"/>
  <c r="I234" i="7" s="1"/>
  <c r="J234" i="7" s="1"/>
  <c r="K15" i="2"/>
  <c r="K39" i="2"/>
  <c r="K46" i="2"/>
  <c r="K64" i="2"/>
  <c r="E19" i="7"/>
  <c r="G19" i="7" s="1"/>
  <c r="I19" i="7" s="1"/>
  <c r="J19" i="7" s="1"/>
  <c r="E50" i="7"/>
  <c r="G50" i="7" s="1"/>
  <c r="I50" i="7" s="1"/>
  <c r="J50" i="7" s="1"/>
  <c r="K27" i="2"/>
  <c r="K76" i="2"/>
  <c r="E76" i="7"/>
  <c r="G76" i="7" s="1"/>
  <c r="I76" i="7" s="1"/>
  <c r="K85" i="2"/>
  <c r="E85" i="7"/>
  <c r="G85" i="7" s="1"/>
  <c r="I85" i="7" s="1"/>
  <c r="J85" i="7" s="1"/>
  <c r="K93" i="2"/>
  <c r="E93" i="7"/>
  <c r="G93" i="7" s="1"/>
  <c r="I93" i="7" s="1"/>
  <c r="J93" i="7" s="1"/>
  <c r="K109" i="2"/>
  <c r="E109" i="7"/>
  <c r="G109" i="7" s="1"/>
  <c r="I109" i="7" s="1"/>
  <c r="J109" i="7" s="1"/>
  <c r="K119" i="2"/>
  <c r="E119" i="7"/>
  <c r="G119" i="7" s="1"/>
  <c r="I119" i="7" s="1"/>
  <c r="J119" i="7" s="1"/>
  <c r="K130" i="2"/>
  <c r="E130" i="7"/>
  <c r="G130" i="7" s="1"/>
  <c r="I130" i="7" s="1"/>
  <c r="J130" i="7" s="1"/>
  <c r="E137" i="7"/>
  <c r="G137" i="7" s="1"/>
  <c r="I137" i="7" s="1"/>
  <c r="J137" i="7" s="1"/>
  <c r="K137" i="2"/>
  <c r="E146" i="7"/>
  <c r="G146" i="7" s="1"/>
  <c r="I146" i="7" s="1"/>
  <c r="J146" i="7" s="1"/>
  <c r="K146" i="2"/>
  <c r="E161" i="7"/>
  <c r="G161" i="7" s="1"/>
  <c r="I161" i="7" s="1"/>
  <c r="J161" i="7" s="1"/>
  <c r="K161" i="2"/>
  <c r="E177" i="7"/>
  <c r="G177" i="7" s="1"/>
  <c r="I177" i="7" s="1"/>
  <c r="J177" i="7" s="1"/>
  <c r="K177" i="2"/>
  <c r="E186" i="7"/>
  <c r="G186" i="7" s="1"/>
  <c r="I186" i="7" s="1"/>
  <c r="J186" i="7" s="1"/>
  <c r="K186" i="2"/>
  <c r="E194" i="7"/>
  <c r="G194" i="7" s="1"/>
  <c r="I194" i="7" s="1"/>
  <c r="J194" i="7" s="1"/>
  <c r="K194" i="2"/>
  <c r="K201" i="2"/>
  <c r="E201" i="7"/>
  <c r="G201" i="7" s="1"/>
  <c r="I201" i="7" s="1"/>
  <c r="J201" i="7" s="1"/>
  <c r="K209" i="2"/>
  <c r="E209" i="7"/>
  <c r="G209" i="7" s="1"/>
  <c r="I209" i="7" s="1"/>
  <c r="J209" i="7" s="1"/>
  <c r="K217" i="2"/>
  <c r="E217" i="7"/>
  <c r="G217" i="7" s="1"/>
  <c r="I217" i="7" s="1"/>
  <c r="J217" i="7" s="1"/>
  <c r="K225" i="2"/>
  <c r="E225" i="7"/>
  <c r="G225" i="7" s="1"/>
  <c r="I225" i="7" s="1"/>
  <c r="J225" i="7" s="1"/>
  <c r="K233" i="2"/>
  <c r="E233" i="7"/>
  <c r="G233" i="7" s="1"/>
  <c r="I233" i="7" s="1"/>
  <c r="J233" i="7" s="1"/>
  <c r="E242" i="7"/>
  <c r="G242" i="7" s="1"/>
  <c r="I242" i="7" s="1"/>
  <c r="J242" i="7" s="1"/>
  <c r="K242" i="2"/>
  <c r="E250" i="7"/>
  <c r="G250" i="7" s="1"/>
  <c r="I250" i="7" s="1"/>
  <c r="J250" i="7" s="1"/>
  <c r="K250" i="2"/>
  <c r="E258" i="7"/>
  <c r="G258" i="7" s="1"/>
  <c r="I258" i="7" s="1"/>
  <c r="J258" i="7" s="1"/>
  <c r="K258" i="2"/>
  <c r="E266" i="7"/>
  <c r="G266" i="7" s="1"/>
  <c r="I266" i="7" s="1"/>
  <c r="J266" i="7" s="1"/>
  <c r="K266" i="2"/>
  <c r="E274" i="7"/>
  <c r="G274" i="7" s="1"/>
  <c r="I274" i="7" s="1"/>
  <c r="J274" i="7" s="1"/>
  <c r="K274" i="2"/>
  <c r="E282" i="7"/>
  <c r="G282" i="7" s="1"/>
  <c r="I282" i="7" s="1"/>
  <c r="J282" i="7" s="1"/>
  <c r="K282" i="2"/>
  <c r="E291" i="7"/>
  <c r="G291" i="7" s="1"/>
  <c r="I291" i="7" s="1"/>
  <c r="J291" i="7" s="1"/>
  <c r="K291" i="2"/>
  <c r="E299" i="7"/>
  <c r="G299" i="7" s="1"/>
  <c r="I299" i="7" s="1"/>
  <c r="J299" i="7" s="1"/>
  <c r="K299" i="2"/>
  <c r="E305" i="7"/>
  <c r="G305" i="7" s="1"/>
  <c r="I305" i="7" s="1"/>
  <c r="K305" i="2"/>
  <c r="E315" i="7"/>
  <c r="G315" i="7" s="1"/>
  <c r="I315" i="7" s="1"/>
  <c r="J315" i="7" s="1"/>
  <c r="K315" i="2"/>
  <c r="E322" i="7"/>
  <c r="G322" i="7" s="1"/>
  <c r="I322" i="7" s="1"/>
  <c r="J322" i="7" s="1"/>
  <c r="K322" i="2"/>
  <c r="E338" i="7"/>
  <c r="G338" i="7" s="1"/>
  <c r="I338" i="7" s="1"/>
  <c r="J338" i="7" s="1"/>
  <c r="K338" i="2"/>
  <c r="E354" i="7"/>
  <c r="G354" i="7" s="1"/>
  <c r="I354" i="7" s="1"/>
  <c r="J354" i="7" s="1"/>
  <c r="K354" i="2"/>
  <c r="E370" i="7"/>
  <c r="G370" i="7" s="1"/>
  <c r="I370" i="7" s="1"/>
  <c r="J370" i="7" s="1"/>
  <c r="K370" i="2"/>
  <c r="E386" i="7"/>
  <c r="G386" i="7" s="1"/>
  <c r="I386" i="7" s="1"/>
  <c r="J386" i="7" s="1"/>
  <c r="K386" i="2"/>
  <c r="E404" i="7"/>
  <c r="G404" i="7" s="1"/>
  <c r="I404" i="7" s="1"/>
  <c r="J404" i="7" s="1"/>
  <c r="K404" i="2"/>
  <c r="E411" i="7"/>
  <c r="G411" i="7" s="1"/>
  <c r="I411" i="7" s="1"/>
  <c r="K411" i="2"/>
  <c r="E434" i="7"/>
  <c r="G434" i="7" s="1"/>
  <c r="I434" i="7" s="1"/>
  <c r="J434" i="7" s="1"/>
  <c r="K434" i="2"/>
  <c r="E440" i="7"/>
  <c r="G440" i="7" s="1"/>
  <c r="I440" i="7" s="1"/>
  <c r="J440" i="7" s="1"/>
  <c r="K440" i="2"/>
  <c r="E40" i="7"/>
  <c r="G40" i="7" s="1"/>
  <c r="I40" i="7" s="1"/>
  <c r="J40" i="7" s="1"/>
  <c r="H104" i="7"/>
  <c r="E154" i="7"/>
  <c r="G154" i="7" s="1"/>
  <c r="I154" i="7" s="1"/>
  <c r="H198" i="7"/>
  <c r="E210" i="7"/>
  <c r="G210" i="7" s="1"/>
  <c r="I210" i="7" s="1"/>
  <c r="J210" i="7" s="1"/>
  <c r="E226" i="7"/>
  <c r="G226" i="7" s="1"/>
  <c r="I226" i="7" s="1"/>
  <c r="J226" i="7" s="1"/>
  <c r="A1" i="8"/>
  <c r="I459" i="2"/>
  <c r="J459" i="2" s="1"/>
  <c r="I455" i="2"/>
  <c r="J455" i="2" s="1"/>
  <c r="I446" i="2"/>
  <c r="J446" i="2" s="1"/>
  <c r="I442" i="2"/>
  <c r="J442" i="2" s="1"/>
  <c r="I438" i="2"/>
  <c r="J438" i="2" s="1"/>
  <c r="I436" i="2"/>
  <c r="J436" i="2" s="1"/>
  <c r="I432" i="2"/>
  <c r="J432" i="2" s="1"/>
  <c r="I426" i="2"/>
  <c r="J426" i="2" s="1"/>
  <c r="I421" i="2"/>
  <c r="J421" i="2" s="1"/>
  <c r="I417" i="2"/>
  <c r="J417" i="2" s="1"/>
  <c r="I413" i="2"/>
  <c r="J413" i="2" s="1"/>
  <c r="I406" i="2"/>
  <c r="J406" i="2" s="1"/>
  <c r="I402" i="2"/>
  <c r="J402" i="2" s="1"/>
  <c r="I398" i="2"/>
  <c r="J398" i="2" s="1"/>
  <c r="I393" i="2"/>
  <c r="J393" i="2" s="1"/>
  <c r="I388" i="2"/>
  <c r="J388" i="2" s="1"/>
  <c r="I384" i="2"/>
  <c r="J384" i="2" s="1"/>
  <c r="I380" i="2"/>
  <c r="J380" i="2" s="1"/>
  <c r="I376" i="2"/>
  <c r="J376" i="2" s="1"/>
  <c r="I372" i="2"/>
  <c r="J372" i="2" s="1"/>
  <c r="I368" i="2"/>
  <c r="J368" i="2" s="1"/>
  <c r="I364" i="2"/>
  <c r="J364" i="2" s="1"/>
  <c r="I360" i="2"/>
  <c r="J360" i="2" s="1"/>
  <c r="I356" i="2"/>
  <c r="J356" i="2" s="1"/>
  <c r="I352" i="2"/>
  <c r="J352" i="2" s="1"/>
  <c r="I348" i="2"/>
  <c r="J348" i="2" s="1"/>
  <c r="I344" i="2"/>
  <c r="J344" i="2" s="1"/>
  <c r="I340" i="2"/>
  <c r="J340" i="2" s="1"/>
  <c r="I336" i="2"/>
  <c r="J336" i="2" s="1"/>
  <c r="I332" i="2"/>
  <c r="J332" i="2" s="1"/>
  <c r="I328" i="2"/>
  <c r="J328" i="2" s="1"/>
  <c r="I324" i="2"/>
  <c r="J324" i="2" s="1"/>
  <c r="I320" i="2"/>
  <c r="J320" i="2" s="1"/>
  <c r="I313" i="2"/>
  <c r="J313" i="2" s="1"/>
  <c r="I460" i="2"/>
  <c r="J460" i="2" s="1"/>
  <c r="I456" i="2"/>
  <c r="J456" i="2" s="1"/>
  <c r="I447" i="2"/>
  <c r="J447" i="2" s="1"/>
  <c r="I443" i="2"/>
  <c r="J443" i="2" s="1"/>
  <c r="I439" i="2"/>
  <c r="J439" i="2" s="1"/>
  <c r="I433" i="2"/>
  <c r="J433" i="2" s="1"/>
  <c r="I429" i="2"/>
  <c r="J429" i="2" s="1"/>
  <c r="I427" i="2"/>
  <c r="J427" i="2" s="1"/>
  <c r="I422" i="2"/>
  <c r="J422" i="2" s="1"/>
  <c r="I418" i="2"/>
  <c r="J418" i="2" s="1"/>
  <c r="I414" i="2"/>
  <c r="J414" i="2" s="1"/>
  <c r="I407" i="2"/>
  <c r="J407" i="2" s="1"/>
  <c r="I403" i="2"/>
  <c r="J403" i="2" s="1"/>
  <c r="I399" i="2"/>
  <c r="J399" i="2" s="1"/>
  <c r="I394" i="2"/>
  <c r="J394" i="2" s="1"/>
  <c r="I390" i="2"/>
  <c r="J390" i="2" s="1"/>
  <c r="I385" i="2"/>
  <c r="J385" i="2" s="1"/>
  <c r="I381" i="2"/>
  <c r="J381" i="2" s="1"/>
  <c r="I377" i="2"/>
  <c r="J377" i="2" s="1"/>
  <c r="I373" i="2"/>
  <c r="J373" i="2" s="1"/>
  <c r="I369" i="2"/>
  <c r="J369" i="2" s="1"/>
  <c r="I365" i="2"/>
  <c r="J365" i="2" s="1"/>
  <c r="I361" i="2"/>
  <c r="J361" i="2" s="1"/>
  <c r="I357" i="2"/>
  <c r="J357" i="2" s="1"/>
  <c r="I353" i="2"/>
  <c r="J353" i="2" s="1"/>
  <c r="I349" i="2"/>
  <c r="J349" i="2" s="1"/>
  <c r="I345" i="2"/>
  <c r="J345" i="2" s="1"/>
  <c r="I341" i="2"/>
  <c r="J341" i="2" s="1"/>
  <c r="I337" i="2"/>
  <c r="J337" i="2" s="1"/>
  <c r="I333" i="2"/>
  <c r="J333" i="2" s="1"/>
  <c r="I329" i="2"/>
  <c r="J329" i="2" s="1"/>
  <c r="I325" i="2"/>
  <c r="J325" i="2" s="1"/>
  <c r="I321" i="2"/>
  <c r="J321" i="2" s="1"/>
  <c r="I314" i="2"/>
  <c r="J314" i="2" s="1"/>
  <c r="I310" i="2"/>
  <c r="J310" i="2" s="1"/>
  <c r="I461" i="2"/>
  <c r="J461" i="2" s="1"/>
  <c r="I451" i="2"/>
  <c r="J451" i="2" s="1"/>
  <c r="I444" i="2"/>
  <c r="J444" i="2" s="1"/>
  <c r="I430" i="2"/>
  <c r="J430" i="2" s="1"/>
  <c r="I424" i="2"/>
  <c r="J424" i="2" s="1"/>
  <c r="I415" i="2"/>
  <c r="J415" i="2" s="1"/>
  <c r="I408" i="2"/>
  <c r="J408" i="2" s="1"/>
  <c r="I400" i="2"/>
  <c r="J400" i="2" s="1"/>
  <c r="I391" i="2"/>
  <c r="J391" i="2" s="1"/>
  <c r="I382" i="2"/>
  <c r="J382" i="2" s="1"/>
  <c r="I374" i="2"/>
  <c r="J374" i="2" s="1"/>
  <c r="I366" i="2"/>
  <c r="J366" i="2" s="1"/>
  <c r="I358" i="2"/>
  <c r="J358" i="2" s="1"/>
  <c r="I350" i="2"/>
  <c r="J350" i="2" s="1"/>
  <c r="I342" i="2"/>
  <c r="J342" i="2" s="1"/>
  <c r="I334" i="2"/>
  <c r="J334" i="2" s="1"/>
  <c r="I326" i="2"/>
  <c r="J326" i="2" s="1"/>
  <c r="I318" i="2"/>
  <c r="J318" i="2" s="1"/>
  <c r="I307" i="2"/>
  <c r="J307" i="2" s="1"/>
  <c r="I301" i="2"/>
  <c r="J301" i="2" s="1"/>
  <c r="I297" i="2"/>
  <c r="J297" i="2" s="1"/>
  <c r="I293" i="2"/>
  <c r="J293" i="2" s="1"/>
  <c r="I289" i="2"/>
  <c r="J289" i="2" s="1"/>
  <c r="I284" i="2"/>
  <c r="J284" i="2" s="1"/>
  <c r="I280" i="2"/>
  <c r="J280" i="2" s="1"/>
  <c r="I276" i="2"/>
  <c r="J276" i="2" s="1"/>
  <c r="I272" i="2"/>
  <c r="J272" i="2" s="1"/>
  <c r="I268" i="2"/>
  <c r="J268" i="2" s="1"/>
  <c r="I264" i="2"/>
  <c r="J264" i="2" s="1"/>
  <c r="I260" i="2"/>
  <c r="J260" i="2" s="1"/>
  <c r="I256" i="2"/>
  <c r="J256" i="2" s="1"/>
  <c r="I252" i="2"/>
  <c r="J252" i="2" s="1"/>
  <c r="I248" i="2"/>
  <c r="J248" i="2" s="1"/>
  <c r="I244" i="2"/>
  <c r="J244" i="2" s="1"/>
  <c r="I239" i="2"/>
  <c r="J239" i="2" s="1"/>
  <c r="I235" i="2"/>
  <c r="J235" i="2" s="1"/>
  <c r="I231" i="2"/>
  <c r="J231" i="2" s="1"/>
  <c r="I227" i="2"/>
  <c r="J227" i="2" s="1"/>
  <c r="I223" i="2"/>
  <c r="J223" i="2" s="1"/>
  <c r="I219" i="2"/>
  <c r="J219" i="2" s="1"/>
  <c r="I215" i="2"/>
  <c r="J215" i="2" s="1"/>
  <c r="I211" i="2"/>
  <c r="J211" i="2" s="1"/>
  <c r="I207" i="2"/>
  <c r="J207" i="2" s="1"/>
  <c r="I203" i="2"/>
  <c r="J203" i="2" s="1"/>
  <c r="I196" i="2"/>
  <c r="J196" i="2" s="1"/>
  <c r="I192" i="2"/>
  <c r="J192" i="2" s="1"/>
  <c r="I188" i="2"/>
  <c r="J188" i="2" s="1"/>
  <c r="I184" i="2"/>
  <c r="J184" i="2" s="1"/>
  <c r="I179" i="2"/>
  <c r="J179" i="2" s="1"/>
  <c r="I174" i="2"/>
  <c r="J174" i="2" s="1"/>
  <c r="I171" i="2"/>
  <c r="J171" i="2" s="1"/>
  <c r="I169" i="2"/>
  <c r="J169" i="2" s="1"/>
  <c r="I163" i="2"/>
  <c r="J163" i="2" s="1"/>
  <c r="I155" i="2"/>
  <c r="J155" i="2" s="1"/>
  <c r="I143" i="2"/>
  <c r="J143" i="2" s="1"/>
  <c r="I140" i="2"/>
  <c r="J140" i="2" s="1"/>
  <c r="I132" i="2"/>
  <c r="J132" i="2" s="1"/>
  <c r="I128" i="2"/>
  <c r="J128" i="2" s="1"/>
  <c r="I121" i="2"/>
  <c r="J121" i="2" s="1"/>
  <c r="I117" i="2"/>
  <c r="J117" i="2" s="1"/>
  <c r="I111" i="2"/>
  <c r="J111" i="2" s="1"/>
  <c r="I107" i="2"/>
  <c r="J107" i="2" s="1"/>
  <c r="I103" i="2"/>
  <c r="J103" i="2" s="1"/>
  <c r="I96" i="2"/>
  <c r="J96" i="2" s="1"/>
  <c r="I91" i="2"/>
  <c r="J91" i="2" s="1"/>
  <c r="I88" i="2"/>
  <c r="J88" i="2" s="1"/>
  <c r="I83" i="2"/>
  <c r="J83" i="2" s="1"/>
  <c r="I78" i="2"/>
  <c r="J78" i="2" s="1"/>
  <c r="I71" i="2"/>
  <c r="J71" i="2" s="1"/>
  <c r="I67" i="2"/>
  <c r="J67" i="2" s="1"/>
  <c r="I63" i="2"/>
  <c r="J63" i="2" s="1"/>
  <c r="I58" i="2"/>
  <c r="J58" i="2" s="1"/>
  <c r="I54" i="2"/>
  <c r="J54" i="2" s="1"/>
  <c r="I49" i="2"/>
  <c r="J49" i="2" s="1"/>
  <c r="I45" i="2"/>
  <c r="J45" i="2" s="1"/>
  <c r="I42" i="2"/>
  <c r="J42" i="2" s="1"/>
  <c r="I38" i="2"/>
  <c r="J38" i="2" s="1"/>
  <c r="I34" i="2"/>
  <c r="J34" i="2" s="1"/>
  <c r="I30" i="2"/>
  <c r="J30" i="2" s="1"/>
  <c r="I26" i="2"/>
  <c r="J26" i="2" s="1"/>
  <c r="I24" i="2"/>
  <c r="J24" i="2" s="1"/>
  <c r="I18" i="2"/>
  <c r="J18" i="2" s="1"/>
  <c r="I14" i="2"/>
  <c r="J14" i="2" s="1"/>
  <c r="I10" i="2"/>
  <c r="J10" i="2" s="1"/>
  <c r="I458" i="2"/>
  <c r="J458" i="2" s="1"/>
  <c r="I441" i="2"/>
  <c r="J441" i="2" s="1"/>
  <c r="I435" i="2"/>
  <c r="J435" i="2" s="1"/>
  <c r="I420" i="2"/>
  <c r="J420" i="2" s="1"/>
  <c r="I412" i="2"/>
  <c r="J412" i="2" s="1"/>
  <c r="I405" i="2"/>
  <c r="J405" i="2" s="1"/>
  <c r="I397" i="2"/>
  <c r="J397" i="2" s="1"/>
  <c r="I387" i="2"/>
  <c r="J387" i="2" s="1"/>
  <c r="I379" i="2"/>
  <c r="J379" i="2" s="1"/>
  <c r="I371" i="2"/>
  <c r="J371" i="2" s="1"/>
  <c r="I363" i="2"/>
  <c r="J363" i="2" s="1"/>
  <c r="I355" i="2"/>
  <c r="J355" i="2" s="1"/>
  <c r="I347" i="2"/>
  <c r="J347" i="2" s="1"/>
  <c r="I339" i="2"/>
  <c r="J339" i="2" s="1"/>
  <c r="I331" i="2"/>
  <c r="J331" i="2" s="1"/>
  <c r="I323" i="2"/>
  <c r="J323" i="2" s="1"/>
  <c r="I311" i="2"/>
  <c r="J311" i="2" s="1"/>
  <c r="I308" i="2"/>
  <c r="J308" i="2" s="1"/>
  <c r="I302" i="2"/>
  <c r="J302" i="2" s="1"/>
  <c r="I298" i="2"/>
  <c r="J298" i="2" s="1"/>
  <c r="I294" i="2"/>
  <c r="J294" i="2" s="1"/>
  <c r="I290" i="2"/>
  <c r="J290" i="2" s="1"/>
  <c r="I286" i="2"/>
  <c r="J286" i="2" s="1"/>
  <c r="I281" i="2"/>
  <c r="J281" i="2" s="1"/>
  <c r="I277" i="2"/>
  <c r="J277" i="2" s="1"/>
  <c r="I273" i="2"/>
  <c r="J273" i="2" s="1"/>
  <c r="I269" i="2"/>
  <c r="J269" i="2" s="1"/>
  <c r="I265" i="2"/>
  <c r="J265" i="2" s="1"/>
  <c r="I261" i="2"/>
  <c r="J261" i="2" s="1"/>
  <c r="I257" i="2"/>
  <c r="J257" i="2" s="1"/>
  <c r="I253" i="2"/>
  <c r="J253" i="2" s="1"/>
  <c r="I249" i="2"/>
  <c r="J249" i="2" s="1"/>
  <c r="I245" i="2"/>
  <c r="J245" i="2" s="1"/>
  <c r="I240" i="2"/>
  <c r="J240" i="2" s="1"/>
  <c r="I236" i="2"/>
  <c r="J236" i="2" s="1"/>
  <c r="I232" i="2"/>
  <c r="J232" i="2" s="1"/>
  <c r="I228" i="2"/>
  <c r="J228" i="2" s="1"/>
  <c r="I224" i="2"/>
  <c r="J224" i="2" s="1"/>
  <c r="I220" i="2"/>
  <c r="J220" i="2" s="1"/>
  <c r="I216" i="2"/>
  <c r="J216" i="2" s="1"/>
  <c r="I212" i="2"/>
  <c r="J212" i="2" s="1"/>
  <c r="I208" i="2"/>
  <c r="J208" i="2" s="1"/>
  <c r="I204" i="2"/>
  <c r="J204" i="2" s="1"/>
  <c r="I200" i="2"/>
  <c r="J200" i="2" s="1"/>
  <c r="I197" i="2"/>
  <c r="J197" i="2" s="1"/>
  <c r="I193" i="2"/>
  <c r="J193" i="2" s="1"/>
  <c r="I189" i="2"/>
  <c r="J189" i="2" s="1"/>
  <c r="I185" i="2"/>
  <c r="J185" i="2" s="1"/>
  <c r="I180" i="2"/>
  <c r="J180" i="2" s="1"/>
  <c r="I176" i="2"/>
  <c r="J176" i="2" s="1"/>
  <c r="I165" i="2"/>
  <c r="J165" i="2" s="1"/>
  <c r="I160" i="2"/>
  <c r="J160" i="2" s="1"/>
  <c r="I157" i="2"/>
  <c r="J157" i="2" s="1"/>
  <c r="I144" i="2"/>
  <c r="J144" i="2" s="1"/>
  <c r="I136" i="2"/>
  <c r="J136" i="2" s="1"/>
  <c r="I133" i="2"/>
  <c r="J133" i="2" s="1"/>
  <c r="I129" i="2"/>
  <c r="J129" i="2" s="1"/>
  <c r="I122" i="2"/>
  <c r="J122" i="2" s="1"/>
  <c r="I118" i="2"/>
  <c r="J118" i="2" s="1"/>
  <c r="I112" i="2"/>
  <c r="J112" i="2" s="1"/>
  <c r="I108" i="2"/>
  <c r="J108" i="2" s="1"/>
  <c r="I98" i="2"/>
  <c r="J98" i="2" s="1"/>
  <c r="I92" i="2"/>
  <c r="J92" i="2" s="1"/>
  <c r="I84" i="2"/>
  <c r="J84" i="2" s="1"/>
  <c r="I79" i="2"/>
  <c r="J79" i="2" s="1"/>
  <c r="I72" i="2"/>
  <c r="J72" i="2" s="1"/>
  <c r="I68" i="2"/>
  <c r="J68" i="2" s="1"/>
  <c r="H89" i="7"/>
  <c r="H74" i="7"/>
  <c r="H101" i="7"/>
  <c r="H152" i="7"/>
  <c r="H316" i="7"/>
  <c r="H141" i="7"/>
  <c r="H304" i="7"/>
  <c r="H462" i="7" l="1"/>
  <c r="E108" i="7"/>
  <c r="G108" i="7" s="1"/>
  <c r="I108" i="7" s="1"/>
  <c r="J108" i="7" s="1"/>
  <c r="K108" i="2"/>
  <c r="E157" i="7"/>
  <c r="G157" i="7" s="1"/>
  <c r="I157" i="7" s="1"/>
  <c r="J157" i="7" s="1"/>
  <c r="K157" i="2"/>
  <c r="E197" i="7"/>
  <c r="G197" i="7" s="1"/>
  <c r="I197" i="7" s="1"/>
  <c r="J197" i="7" s="1"/>
  <c r="K197" i="2"/>
  <c r="E228" i="7"/>
  <c r="G228" i="7" s="1"/>
  <c r="I228" i="7" s="1"/>
  <c r="J228" i="7" s="1"/>
  <c r="K228" i="2"/>
  <c r="E261" i="7"/>
  <c r="G261" i="7" s="1"/>
  <c r="I261" i="7" s="1"/>
  <c r="J261" i="7" s="1"/>
  <c r="K261" i="2"/>
  <c r="E294" i="7"/>
  <c r="G294" i="7" s="1"/>
  <c r="I294" i="7" s="1"/>
  <c r="J294" i="7" s="1"/>
  <c r="K294" i="2"/>
  <c r="E347" i="7"/>
  <c r="G347" i="7" s="1"/>
  <c r="I347" i="7" s="1"/>
  <c r="J347" i="7" s="1"/>
  <c r="K347" i="2"/>
  <c r="E412" i="7"/>
  <c r="G412" i="7" s="1"/>
  <c r="I412" i="7" s="1"/>
  <c r="J412" i="7" s="1"/>
  <c r="K412" i="2"/>
  <c r="E24" i="7"/>
  <c r="G24" i="7" s="1"/>
  <c r="I24" i="7" s="1"/>
  <c r="J24" i="7" s="1"/>
  <c r="K24" i="2"/>
  <c r="E54" i="7"/>
  <c r="G54" i="7" s="1"/>
  <c r="I54" i="7" s="1"/>
  <c r="J54" i="7" s="1"/>
  <c r="K54" i="2"/>
  <c r="E71" i="7"/>
  <c r="G71" i="7" s="1"/>
  <c r="I71" i="7" s="1"/>
  <c r="J71" i="7" s="1"/>
  <c r="K71" i="2"/>
  <c r="E111" i="7"/>
  <c r="G111" i="7" s="1"/>
  <c r="I111" i="7" s="1"/>
  <c r="J111" i="7" s="1"/>
  <c r="K111" i="2"/>
  <c r="E163" i="7"/>
  <c r="G163" i="7" s="1"/>
  <c r="I163" i="7" s="1"/>
  <c r="J163" i="7" s="1"/>
  <c r="K163" i="2"/>
  <c r="E196" i="7"/>
  <c r="G196" i="7" s="1"/>
  <c r="I196" i="7" s="1"/>
  <c r="J196" i="7" s="1"/>
  <c r="K196" i="2"/>
  <c r="E231" i="7"/>
  <c r="G231" i="7" s="1"/>
  <c r="I231" i="7" s="1"/>
  <c r="J231" i="7" s="1"/>
  <c r="K231" i="2"/>
  <c r="E264" i="7"/>
  <c r="G264" i="7" s="1"/>
  <c r="I264" i="7" s="1"/>
  <c r="J264" i="7" s="1"/>
  <c r="K264" i="2"/>
  <c r="E297" i="7"/>
  <c r="G297" i="7" s="1"/>
  <c r="I297" i="7" s="1"/>
  <c r="J297" i="7" s="1"/>
  <c r="K297" i="2"/>
  <c r="E358" i="7"/>
  <c r="G358" i="7" s="1"/>
  <c r="I358" i="7" s="1"/>
  <c r="J358" i="7" s="1"/>
  <c r="K358" i="2"/>
  <c r="E424" i="7"/>
  <c r="G424" i="7" s="1"/>
  <c r="I424" i="7" s="1"/>
  <c r="J424" i="7" s="1"/>
  <c r="K424" i="2"/>
  <c r="E325" i="7"/>
  <c r="G325" i="7" s="1"/>
  <c r="I325" i="7" s="1"/>
  <c r="J325" i="7" s="1"/>
  <c r="K325" i="2"/>
  <c r="E357" i="7"/>
  <c r="G357" i="7" s="1"/>
  <c r="I357" i="7" s="1"/>
  <c r="J357" i="7" s="1"/>
  <c r="K357" i="2"/>
  <c r="E373" i="7"/>
  <c r="G373" i="7" s="1"/>
  <c r="I373" i="7" s="1"/>
  <c r="J373" i="7" s="1"/>
  <c r="K373" i="2"/>
  <c r="E427" i="7"/>
  <c r="G427" i="7" s="1"/>
  <c r="I427" i="7" s="1"/>
  <c r="J427" i="7" s="1"/>
  <c r="K427" i="2"/>
  <c r="E313" i="7"/>
  <c r="G313" i="7" s="1"/>
  <c r="I313" i="7" s="1"/>
  <c r="J313" i="7" s="1"/>
  <c r="K313" i="2"/>
  <c r="E348" i="7"/>
  <c r="G348" i="7" s="1"/>
  <c r="I348" i="7" s="1"/>
  <c r="J348" i="7" s="1"/>
  <c r="K348" i="2"/>
  <c r="E380" i="7"/>
  <c r="G380" i="7" s="1"/>
  <c r="I380" i="7" s="1"/>
  <c r="J380" i="7" s="1"/>
  <c r="K380" i="2"/>
  <c r="E417" i="7"/>
  <c r="G417" i="7" s="1"/>
  <c r="I417" i="7" s="1"/>
  <c r="J417" i="7" s="1"/>
  <c r="K417" i="2"/>
  <c r="E455" i="7"/>
  <c r="G455" i="7" s="1"/>
  <c r="I455" i="7" s="1"/>
  <c r="J455" i="7" s="1"/>
  <c r="K455" i="2"/>
  <c r="E112" i="7"/>
  <c r="G112" i="7" s="1"/>
  <c r="I112" i="7" s="1"/>
  <c r="J112" i="7" s="1"/>
  <c r="K112" i="2"/>
  <c r="E160" i="7"/>
  <c r="G160" i="7" s="1"/>
  <c r="I160" i="7" s="1"/>
  <c r="K160" i="2"/>
  <c r="E200" i="7"/>
  <c r="G200" i="7" s="1"/>
  <c r="I200" i="7" s="1"/>
  <c r="K200" i="2"/>
  <c r="E249" i="7"/>
  <c r="G249" i="7" s="1"/>
  <c r="I249" i="7" s="1"/>
  <c r="J249" i="7" s="1"/>
  <c r="K249" i="2"/>
  <c r="E281" i="7"/>
  <c r="G281" i="7" s="1"/>
  <c r="I281" i="7" s="1"/>
  <c r="J281" i="7" s="1"/>
  <c r="K281" i="2"/>
  <c r="E323" i="7"/>
  <c r="G323" i="7" s="1"/>
  <c r="I323" i="7" s="1"/>
  <c r="J323" i="7" s="1"/>
  <c r="K323" i="2"/>
  <c r="E355" i="7"/>
  <c r="G355" i="7" s="1"/>
  <c r="I355" i="7" s="1"/>
  <c r="J355" i="7" s="1"/>
  <c r="K355" i="2"/>
  <c r="E10" i="7"/>
  <c r="G10" i="7" s="1"/>
  <c r="I10" i="7" s="1"/>
  <c r="K10" i="2"/>
  <c r="E42" i="7"/>
  <c r="G42" i="7" s="1"/>
  <c r="I42" i="7" s="1"/>
  <c r="J42" i="7" s="1"/>
  <c r="K42" i="2"/>
  <c r="E58" i="7"/>
  <c r="G58" i="7" s="1"/>
  <c r="I58" i="7" s="1"/>
  <c r="J58" i="7" s="1"/>
  <c r="K58" i="2"/>
  <c r="E96" i="7"/>
  <c r="G96" i="7" s="1"/>
  <c r="I96" i="7" s="1"/>
  <c r="J96" i="7" s="1"/>
  <c r="K96" i="2"/>
  <c r="E140" i="7"/>
  <c r="G140" i="7" s="1"/>
  <c r="I140" i="7" s="1"/>
  <c r="J140" i="7" s="1"/>
  <c r="K140" i="2"/>
  <c r="E203" i="7"/>
  <c r="G203" i="7" s="1"/>
  <c r="I203" i="7" s="1"/>
  <c r="J203" i="7" s="1"/>
  <c r="K203" i="2"/>
  <c r="E219" i="7"/>
  <c r="G219" i="7" s="1"/>
  <c r="I219" i="7" s="1"/>
  <c r="J219" i="7" s="1"/>
  <c r="K219" i="2"/>
  <c r="E252" i="7"/>
  <c r="G252" i="7" s="1"/>
  <c r="I252" i="7" s="1"/>
  <c r="J252" i="7" s="1"/>
  <c r="K252" i="2"/>
  <c r="E284" i="7"/>
  <c r="G284" i="7" s="1"/>
  <c r="I284" i="7" s="1"/>
  <c r="J284" i="7" s="1"/>
  <c r="K284" i="2"/>
  <c r="E334" i="7"/>
  <c r="G334" i="7" s="1"/>
  <c r="I334" i="7" s="1"/>
  <c r="J334" i="7" s="1"/>
  <c r="K334" i="2"/>
  <c r="E400" i="7"/>
  <c r="G400" i="7" s="1"/>
  <c r="I400" i="7" s="1"/>
  <c r="J400" i="7" s="1"/>
  <c r="K400" i="2"/>
  <c r="E329" i="7"/>
  <c r="G329" i="7" s="1"/>
  <c r="I329" i="7" s="1"/>
  <c r="J329" i="7" s="1"/>
  <c r="K329" i="2"/>
  <c r="E377" i="7"/>
  <c r="G377" i="7" s="1"/>
  <c r="I377" i="7" s="1"/>
  <c r="J377" i="7" s="1"/>
  <c r="K377" i="2"/>
  <c r="E414" i="7"/>
  <c r="G414" i="7" s="1"/>
  <c r="I414" i="7" s="1"/>
  <c r="J414" i="7" s="1"/>
  <c r="K414" i="2"/>
  <c r="E447" i="7"/>
  <c r="G447" i="7" s="1"/>
  <c r="I447" i="7" s="1"/>
  <c r="J447" i="7" s="1"/>
  <c r="K447" i="2"/>
  <c r="E336" i="7"/>
  <c r="G336" i="7" s="1"/>
  <c r="I336" i="7" s="1"/>
  <c r="J336" i="7" s="1"/>
  <c r="K336" i="2"/>
  <c r="E68" i="7"/>
  <c r="G68" i="7" s="1"/>
  <c r="I68" i="7" s="1"/>
  <c r="J68" i="7" s="1"/>
  <c r="K68" i="2"/>
  <c r="E118" i="7"/>
  <c r="G118" i="7" s="1"/>
  <c r="I118" i="7" s="1"/>
  <c r="J118" i="7" s="1"/>
  <c r="K118" i="2"/>
  <c r="E165" i="7"/>
  <c r="G165" i="7" s="1"/>
  <c r="I165" i="7" s="1"/>
  <c r="J165" i="7" s="1"/>
  <c r="K165" i="2"/>
  <c r="E204" i="7"/>
  <c r="G204" i="7" s="1"/>
  <c r="I204" i="7" s="1"/>
  <c r="J204" i="7" s="1"/>
  <c r="K204" i="2"/>
  <c r="E236" i="7"/>
  <c r="G236" i="7" s="1"/>
  <c r="I236" i="7" s="1"/>
  <c r="J236" i="7" s="1"/>
  <c r="K236" i="2"/>
  <c r="E269" i="7"/>
  <c r="G269" i="7" s="1"/>
  <c r="I269" i="7" s="1"/>
  <c r="J269" i="7" s="1"/>
  <c r="K269" i="2"/>
  <c r="E302" i="7"/>
  <c r="G302" i="7" s="1"/>
  <c r="I302" i="7" s="1"/>
  <c r="J302" i="7" s="1"/>
  <c r="K302" i="2"/>
  <c r="E363" i="7"/>
  <c r="G363" i="7" s="1"/>
  <c r="I363" i="7" s="1"/>
  <c r="J363" i="7" s="1"/>
  <c r="K363" i="2"/>
  <c r="E397" i="7"/>
  <c r="G397" i="7" s="1"/>
  <c r="I397" i="7" s="1"/>
  <c r="J397" i="7" s="1"/>
  <c r="K397" i="2"/>
  <c r="E435" i="7"/>
  <c r="G435" i="7" s="1"/>
  <c r="I435" i="7" s="1"/>
  <c r="J435" i="7" s="1"/>
  <c r="K435" i="2"/>
  <c r="E14" i="7"/>
  <c r="G14" i="7" s="1"/>
  <c r="I14" i="7" s="1"/>
  <c r="J14" i="7" s="1"/>
  <c r="K14" i="2"/>
  <c r="E30" i="7"/>
  <c r="G30" i="7" s="1"/>
  <c r="I30" i="7" s="1"/>
  <c r="J30" i="7" s="1"/>
  <c r="K30" i="2"/>
  <c r="E45" i="7"/>
  <c r="G45" i="7" s="1"/>
  <c r="I45" i="7" s="1"/>
  <c r="K45" i="2"/>
  <c r="E63" i="7"/>
  <c r="G63" i="7" s="1"/>
  <c r="I63" i="7" s="1"/>
  <c r="J63" i="7" s="1"/>
  <c r="K63" i="2"/>
  <c r="E83" i="7"/>
  <c r="G83" i="7" s="1"/>
  <c r="I83" i="7" s="1"/>
  <c r="J83" i="7" s="1"/>
  <c r="K83" i="2"/>
  <c r="E103" i="7"/>
  <c r="G103" i="7" s="1"/>
  <c r="I103" i="7" s="1"/>
  <c r="J103" i="7" s="1"/>
  <c r="K103" i="2"/>
  <c r="E121" i="7"/>
  <c r="G121" i="7" s="1"/>
  <c r="I121" i="7" s="1"/>
  <c r="J121" i="7" s="1"/>
  <c r="K121" i="2"/>
  <c r="E143" i="7"/>
  <c r="G143" i="7" s="1"/>
  <c r="I143" i="7" s="1"/>
  <c r="K143" i="2"/>
  <c r="E171" i="7"/>
  <c r="G171" i="7" s="1"/>
  <c r="I171" i="7" s="1"/>
  <c r="K171" i="2"/>
  <c r="K170" i="2" s="1"/>
  <c r="C20" i="3" s="1"/>
  <c r="E188" i="7"/>
  <c r="G188" i="7" s="1"/>
  <c r="I188" i="7" s="1"/>
  <c r="J188" i="7" s="1"/>
  <c r="K188" i="2"/>
  <c r="E207" i="7"/>
  <c r="G207" i="7" s="1"/>
  <c r="I207" i="7" s="1"/>
  <c r="J207" i="7" s="1"/>
  <c r="K207" i="2"/>
  <c r="E223" i="7"/>
  <c r="G223" i="7" s="1"/>
  <c r="I223" i="7" s="1"/>
  <c r="J223" i="7" s="1"/>
  <c r="K223" i="2"/>
  <c r="E239" i="7"/>
  <c r="G239" i="7" s="1"/>
  <c r="I239" i="7" s="1"/>
  <c r="J239" i="7" s="1"/>
  <c r="K239" i="2"/>
  <c r="E256" i="7"/>
  <c r="G256" i="7" s="1"/>
  <c r="I256" i="7" s="1"/>
  <c r="J256" i="7" s="1"/>
  <c r="K256" i="2"/>
  <c r="E272" i="7"/>
  <c r="G272" i="7" s="1"/>
  <c r="I272" i="7" s="1"/>
  <c r="J272" i="7" s="1"/>
  <c r="K272" i="2"/>
  <c r="E289" i="7"/>
  <c r="G289" i="7" s="1"/>
  <c r="I289" i="7" s="1"/>
  <c r="J289" i="7" s="1"/>
  <c r="K289" i="2"/>
  <c r="E307" i="7"/>
  <c r="G307" i="7" s="1"/>
  <c r="I307" i="7" s="1"/>
  <c r="J307" i="7" s="1"/>
  <c r="K307" i="2"/>
  <c r="E342" i="7"/>
  <c r="G342" i="7" s="1"/>
  <c r="I342" i="7" s="1"/>
  <c r="J342" i="7" s="1"/>
  <c r="K342" i="2"/>
  <c r="E374" i="7"/>
  <c r="G374" i="7" s="1"/>
  <c r="I374" i="7" s="1"/>
  <c r="J374" i="7" s="1"/>
  <c r="K374" i="2"/>
  <c r="E408" i="7"/>
  <c r="G408" i="7" s="1"/>
  <c r="I408" i="7" s="1"/>
  <c r="J408" i="7" s="1"/>
  <c r="K408" i="2"/>
  <c r="E444" i="7"/>
  <c r="G444" i="7" s="1"/>
  <c r="I444" i="7" s="1"/>
  <c r="J444" i="7" s="1"/>
  <c r="K444" i="2"/>
  <c r="E314" i="7"/>
  <c r="G314" i="7" s="1"/>
  <c r="I314" i="7" s="1"/>
  <c r="J314" i="7" s="1"/>
  <c r="K314" i="2"/>
  <c r="E333" i="7"/>
  <c r="G333" i="7" s="1"/>
  <c r="I333" i="7" s="1"/>
  <c r="J333" i="7" s="1"/>
  <c r="K333" i="2"/>
  <c r="E349" i="7"/>
  <c r="G349" i="7" s="1"/>
  <c r="I349" i="7" s="1"/>
  <c r="J349" i="7" s="1"/>
  <c r="K349" i="2"/>
  <c r="E365" i="7"/>
  <c r="G365" i="7" s="1"/>
  <c r="I365" i="7" s="1"/>
  <c r="J365" i="7" s="1"/>
  <c r="K365" i="2"/>
  <c r="E381" i="7"/>
  <c r="G381" i="7" s="1"/>
  <c r="I381" i="7" s="1"/>
  <c r="J381" i="7" s="1"/>
  <c r="K381" i="2"/>
  <c r="E399" i="7"/>
  <c r="G399" i="7" s="1"/>
  <c r="I399" i="7" s="1"/>
  <c r="J399" i="7" s="1"/>
  <c r="K399" i="2"/>
  <c r="E418" i="7"/>
  <c r="G418" i="7" s="1"/>
  <c r="I418" i="7" s="1"/>
  <c r="J418" i="7" s="1"/>
  <c r="K418" i="2"/>
  <c r="E433" i="7"/>
  <c r="G433" i="7" s="1"/>
  <c r="I433" i="7" s="1"/>
  <c r="J433" i="7" s="1"/>
  <c r="K433" i="2"/>
  <c r="E456" i="7"/>
  <c r="G456" i="7" s="1"/>
  <c r="I456" i="7" s="1"/>
  <c r="J456" i="7" s="1"/>
  <c r="K456" i="2"/>
  <c r="E324" i="7"/>
  <c r="G324" i="7" s="1"/>
  <c r="I324" i="7" s="1"/>
  <c r="J324" i="7" s="1"/>
  <c r="K324" i="2"/>
  <c r="E340" i="7"/>
  <c r="G340" i="7" s="1"/>
  <c r="I340" i="7" s="1"/>
  <c r="J340" i="7" s="1"/>
  <c r="K340" i="2"/>
  <c r="E356" i="7"/>
  <c r="G356" i="7" s="1"/>
  <c r="I356" i="7" s="1"/>
  <c r="J356" i="7" s="1"/>
  <c r="K356" i="2"/>
  <c r="E372" i="7"/>
  <c r="G372" i="7" s="1"/>
  <c r="I372" i="7" s="1"/>
  <c r="J372" i="7" s="1"/>
  <c r="K372" i="2"/>
  <c r="E388" i="7"/>
  <c r="G388" i="7" s="1"/>
  <c r="I388" i="7" s="1"/>
  <c r="J388" i="7" s="1"/>
  <c r="K388" i="2"/>
  <c r="E406" i="7"/>
  <c r="G406" i="7" s="1"/>
  <c r="I406" i="7" s="1"/>
  <c r="J406" i="7" s="1"/>
  <c r="K406" i="2"/>
  <c r="E426" i="7"/>
  <c r="G426" i="7" s="1"/>
  <c r="I426" i="7" s="1"/>
  <c r="J426" i="7" s="1"/>
  <c r="K426" i="2"/>
  <c r="E442" i="7"/>
  <c r="G442" i="7" s="1"/>
  <c r="I442" i="7" s="1"/>
  <c r="J442" i="7" s="1"/>
  <c r="K442" i="2"/>
  <c r="J154" i="7"/>
  <c r="J411" i="7"/>
  <c r="J305" i="7"/>
  <c r="M17" i="3"/>
  <c r="E17" i="3"/>
  <c r="K17" i="3"/>
  <c r="I17" i="3"/>
  <c r="G17" i="3"/>
  <c r="O17" i="3"/>
  <c r="E79" i="7"/>
  <c r="G79" i="7" s="1"/>
  <c r="I79" i="7" s="1"/>
  <c r="J79" i="7" s="1"/>
  <c r="K79" i="2"/>
  <c r="E129" i="7"/>
  <c r="G129" i="7" s="1"/>
  <c r="I129" i="7" s="1"/>
  <c r="J129" i="7" s="1"/>
  <c r="K129" i="2"/>
  <c r="E180" i="7"/>
  <c r="G180" i="7" s="1"/>
  <c r="I180" i="7" s="1"/>
  <c r="J180" i="7" s="1"/>
  <c r="K180" i="2"/>
  <c r="E212" i="7"/>
  <c r="G212" i="7" s="1"/>
  <c r="I212" i="7" s="1"/>
  <c r="J212" i="7" s="1"/>
  <c r="K212" i="2"/>
  <c r="E245" i="7"/>
  <c r="G245" i="7" s="1"/>
  <c r="I245" i="7" s="1"/>
  <c r="J245" i="7" s="1"/>
  <c r="K245" i="2"/>
  <c r="E277" i="7"/>
  <c r="G277" i="7" s="1"/>
  <c r="I277" i="7" s="1"/>
  <c r="J277" i="7" s="1"/>
  <c r="K277" i="2"/>
  <c r="E311" i="7"/>
  <c r="G311" i="7" s="1"/>
  <c r="I311" i="7" s="1"/>
  <c r="J311" i="7" s="1"/>
  <c r="K311" i="2"/>
  <c r="E379" i="7"/>
  <c r="G379" i="7" s="1"/>
  <c r="I379" i="7" s="1"/>
  <c r="J379" i="7" s="1"/>
  <c r="K379" i="2"/>
  <c r="E458" i="7"/>
  <c r="G458" i="7" s="1"/>
  <c r="I458" i="7" s="1"/>
  <c r="J458" i="7" s="1"/>
  <c r="K458" i="2"/>
  <c r="E38" i="7"/>
  <c r="G38" i="7" s="1"/>
  <c r="I38" i="7" s="1"/>
  <c r="J38" i="7" s="1"/>
  <c r="K38" i="2"/>
  <c r="E91" i="7"/>
  <c r="G91" i="7" s="1"/>
  <c r="I91" i="7" s="1"/>
  <c r="K91" i="2"/>
  <c r="E132" i="7"/>
  <c r="G132" i="7" s="1"/>
  <c r="I132" i="7" s="1"/>
  <c r="J132" i="7" s="1"/>
  <c r="K132" i="2"/>
  <c r="E179" i="7"/>
  <c r="G179" i="7" s="1"/>
  <c r="I179" i="7" s="1"/>
  <c r="J179" i="7" s="1"/>
  <c r="K179" i="2"/>
  <c r="E215" i="7"/>
  <c r="G215" i="7" s="1"/>
  <c r="I215" i="7" s="1"/>
  <c r="J215" i="7" s="1"/>
  <c r="K215" i="2"/>
  <c r="E248" i="7"/>
  <c r="G248" i="7" s="1"/>
  <c r="I248" i="7" s="1"/>
  <c r="J248" i="7" s="1"/>
  <c r="K248" i="2"/>
  <c r="E280" i="7"/>
  <c r="G280" i="7" s="1"/>
  <c r="I280" i="7" s="1"/>
  <c r="J280" i="7" s="1"/>
  <c r="K280" i="2"/>
  <c r="E326" i="7"/>
  <c r="G326" i="7" s="1"/>
  <c r="I326" i="7" s="1"/>
  <c r="J326" i="7" s="1"/>
  <c r="K326" i="2"/>
  <c r="E391" i="7"/>
  <c r="G391" i="7" s="1"/>
  <c r="I391" i="7" s="1"/>
  <c r="J391" i="7" s="1"/>
  <c r="K391" i="2"/>
  <c r="E461" i="7"/>
  <c r="G461" i="7" s="1"/>
  <c r="I461" i="7" s="1"/>
  <c r="J461" i="7" s="1"/>
  <c r="K461" i="2"/>
  <c r="E341" i="7"/>
  <c r="G341" i="7" s="1"/>
  <c r="I341" i="7" s="1"/>
  <c r="J341" i="7" s="1"/>
  <c r="K341" i="2"/>
  <c r="E390" i="7"/>
  <c r="G390" i="7" s="1"/>
  <c r="I390" i="7" s="1"/>
  <c r="J390" i="7" s="1"/>
  <c r="K390" i="2"/>
  <c r="E407" i="7"/>
  <c r="G407" i="7" s="1"/>
  <c r="I407" i="7" s="1"/>
  <c r="J407" i="7" s="1"/>
  <c r="K407" i="2"/>
  <c r="E443" i="7"/>
  <c r="G443" i="7" s="1"/>
  <c r="I443" i="7" s="1"/>
  <c r="J443" i="7" s="1"/>
  <c r="K443" i="2"/>
  <c r="E332" i="7"/>
  <c r="G332" i="7" s="1"/>
  <c r="I332" i="7" s="1"/>
  <c r="J332" i="7" s="1"/>
  <c r="K332" i="2"/>
  <c r="E364" i="7"/>
  <c r="G364" i="7" s="1"/>
  <c r="I364" i="7" s="1"/>
  <c r="J364" i="7" s="1"/>
  <c r="K364" i="2"/>
  <c r="E398" i="7"/>
  <c r="G398" i="7" s="1"/>
  <c r="I398" i="7" s="1"/>
  <c r="J398" i="7" s="1"/>
  <c r="K398" i="2"/>
  <c r="E436" i="7"/>
  <c r="G436" i="7" s="1"/>
  <c r="I436" i="7" s="1"/>
  <c r="J436" i="7" s="1"/>
  <c r="K436" i="2"/>
  <c r="K101" i="2"/>
  <c r="C13" i="3" s="1"/>
  <c r="E84" i="7"/>
  <c r="G84" i="7" s="1"/>
  <c r="I84" i="7" s="1"/>
  <c r="J84" i="7" s="1"/>
  <c r="K84" i="2"/>
  <c r="E133" i="7"/>
  <c r="G133" i="7" s="1"/>
  <c r="I133" i="7" s="1"/>
  <c r="J133" i="7" s="1"/>
  <c r="K133" i="2"/>
  <c r="E185" i="7"/>
  <c r="G185" i="7" s="1"/>
  <c r="I185" i="7" s="1"/>
  <c r="J185" i="7" s="1"/>
  <c r="K185" i="2"/>
  <c r="E216" i="7"/>
  <c r="G216" i="7" s="1"/>
  <c r="I216" i="7" s="1"/>
  <c r="J216" i="7" s="1"/>
  <c r="K216" i="2"/>
  <c r="E232" i="7"/>
  <c r="G232" i="7" s="1"/>
  <c r="I232" i="7" s="1"/>
  <c r="J232" i="7" s="1"/>
  <c r="K232" i="2"/>
  <c r="E265" i="7"/>
  <c r="G265" i="7" s="1"/>
  <c r="I265" i="7" s="1"/>
  <c r="J265" i="7" s="1"/>
  <c r="K265" i="2"/>
  <c r="E298" i="7"/>
  <c r="G298" i="7" s="1"/>
  <c r="I298" i="7" s="1"/>
  <c r="J298" i="7" s="1"/>
  <c r="K298" i="2"/>
  <c r="E387" i="7"/>
  <c r="G387" i="7" s="1"/>
  <c r="I387" i="7" s="1"/>
  <c r="J387" i="7" s="1"/>
  <c r="K387" i="2"/>
  <c r="E420" i="7"/>
  <c r="G420" i="7" s="1"/>
  <c r="I420" i="7" s="1"/>
  <c r="J420" i="7" s="1"/>
  <c r="K420" i="2"/>
  <c r="E26" i="7"/>
  <c r="G26" i="7" s="1"/>
  <c r="I26" i="7" s="1"/>
  <c r="K26" i="2"/>
  <c r="E78" i="7"/>
  <c r="G78" i="7" s="1"/>
  <c r="I78" i="7" s="1"/>
  <c r="J78" i="7" s="1"/>
  <c r="K78" i="2"/>
  <c r="E117" i="7"/>
  <c r="G117" i="7" s="1"/>
  <c r="I117" i="7" s="1"/>
  <c r="J117" i="7" s="1"/>
  <c r="K117" i="2"/>
  <c r="E169" i="7"/>
  <c r="G169" i="7" s="1"/>
  <c r="I169" i="7" s="1"/>
  <c r="J169" i="7" s="1"/>
  <c r="K169" i="2"/>
  <c r="E184" i="7"/>
  <c r="G184" i="7" s="1"/>
  <c r="I184" i="7" s="1"/>
  <c r="J184" i="7" s="1"/>
  <c r="K184" i="2"/>
  <c r="E235" i="7"/>
  <c r="G235" i="7" s="1"/>
  <c r="I235" i="7" s="1"/>
  <c r="J235" i="7" s="1"/>
  <c r="K235" i="2"/>
  <c r="E268" i="7"/>
  <c r="G268" i="7" s="1"/>
  <c r="I268" i="7" s="1"/>
  <c r="J268" i="7" s="1"/>
  <c r="K268" i="2"/>
  <c r="E301" i="7"/>
  <c r="G301" i="7" s="1"/>
  <c r="I301" i="7" s="1"/>
  <c r="J301" i="7" s="1"/>
  <c r="K301" i="2"/>
  <c r="E366" i="7"/>
  <c r="G366" i="7" s="1"/>
  <c r="I366" i="7" s="1"/>
  <c r="J366" i="7" s="1"/>
  <c r="K366" i="2"/>
  <c r="E430" i="7"/>
  <c r="G430" i="7" s="1"/>
  <c r="I430" i="7" s="1"/>
  <c r="J430" i="7" s="1"/>
  <c r="K430" i="2"/>
  <c r="E310" i="7"/>
  <c r="G310" i="7" s="1"/>
  <c r="I310" i="7" s="1"/>
  <c r="J310" i="7" s="1"/>
  <c r="K310" i="2"/>
  <c r="E345" i="7"/>
  <c r="G345" i="7" s="1"/>
  <c r="I345" i="7" s="1"/>
  <c r="J345" i="7" s="1"/>
  <c r="K345" i="2"/>
  <c r="E361" i="7"/>
  <c r="G361" i="7" s="1"/>
  <c r="I361" i="7" s="1"/>
  <c r="J361" i="7" s="1"/>
  <c r="K361" i="2"/>
  <c r="E394" i="7"/>
  <c r="G394" i="7" s="1"/>
  <c r="I394" i="7" s="1"/>
  <c r="J394" i="7" s="1"/>
  <c r="K394" i="2"/>
  <c r="E429" i="7"/>
  <c r="G429" i="7" s="1"/>
  <c r="I429" i="7" s="1"/>
  <c r="K429" i="2"/>
  <c r="E320" i="7"/>
  <c r="G320" i="7" s="1"/>
  <c r="I320" i="7" s="1"/>
  <c r="J320" i="7" s="1"/>
  <c r="K320" i="2"/>
  <c r="E352" i="7"/>
  <c r="G352" i="7" s="1"/>
  <c r="I352" i="7" s="1"/>
  <c r="J352" i="7" s="1"/>
  <c r="K352" i="2"/>
  <c r="E368" i="7"/>
  <c r="G368" i="7" s="1"/>
  <c r="I368" i="7" s="1"/>
  <c r="J368" i="7" s="1"/>
  <c r="K368" i="2"/>
  <c r="E384" i="7"/>
  <c r="G384" i="7" s="1"/>
  <c r="I384" i="7" s="1"/>
  <c r="J384" i="7" s="1"/>
  <c r="K384" i="2"/>
  <c r="E402" i="7"/>
  <c r="G402" i="7" s="1"/>
  <c r="I402" i="7" s="1"/>
  <c r="J402" i="7" s="1"/>
  <c r="K402" i="2"/>
  <c r="E421" i="7"/>
  <c r="G421" i="7" s="1"/>
  <c r="I421" i="7" s="1"/>
  <c r="J421" i="7" s="1"/>
  <c r="K421" i="2"/>
  <c r="E438" i="7"/>
  <c r="G438" i="7" s="1"/>
  <c r="I438" i="7" s="1"/>
  <c r="K438" i="2"/>
  <c r="E459" i="7"/>
  <c r="G459" i="7" s="1"/>
  <c r="I459" i="7" s="1"/>
  <c r="J459" i="7" s="1"/>
  <c r="K459" i="2"/>
  <c r="J102" i="7"/>
  <c r="J101" i="7" s="1"/>
  <c r="I101" i="7"/>
  <c r="E92" i="7"/>
  <c r="G92" i="7" s="1"/>
  <c r="I92" i="7" s="1"/>
  <c r="J92" i="7" s="1"/>
  <c r="K92" i="2"/>
  <c r="E136" i="7"/>
  <c r="G136" i="7" s="1"/>
  <c r="I136" i="7" s="1"/>
  <c r="K136" i="2"/>
  <c r="E189" i="7"/>
  <c r="G189" i="7" s="1"/>
  <c r="I189" i="7" s="1"/>
  <c r="J189" i="7" s="1"/>
  <c r="K189" i="2"/>
  <c r="E220" i="7"/>
  <c r="G220" i="7" s="1"/>
  <c r="I220" i="7" s="1"/>
  <c r="J220" i="7" s="1"/>
  <c r="K220" i="2"/>
  <c r="E253" i="7"/>
  <c r="G253" i="7" s="1"/>
  <c r="I253" i="7" s="1"/>
  <c r="J253" i="7" s="1"/>
  <c r="K253" i="2"/>
  <c r="E286" i="7"/>
  <c r="G286" i="7" s="1"/>
  <c r="I286" i="7" s="1"/>
  <c r="J286" i="7" s="1"/>
  <c r="K286" i="2"/>
  <c r="E331" i="7"/>
  <c r="G331" i="7" s="1"/>
  <c r="I331" i="7" s="1"/>
  <c r="J331" i="7" s="1"/>
  <c r="K331" i="2"/>
  <c r="K72" i="2"/>
  <c r="E72" i="7"/>
  <c r="G72" i="7" s="1"/>
  <c r="I72" i="7" s="1"/>
  <c r="J72" i="7" s="1"/>
  <c r="E98" i="7"/>
  <c r="G98" i="7" s="1"/>
  <c r="I98" i="7" s="1"/>
  <c r="J98" i="7" s="1"/>
  <c r="K98" i="2"/>
  <c r="E122" i="7"/>
  <c r="G122" i="7" s="1"/>
  <c r="I122" i="7" s="1"/>
  <c r="J122" i="7" s="1"/>
  <c r="K122" i="2"/>
  <c r="E144" i="7"/>
  <c r="G144" i="7" s="1"/>
  <c r="I144" i="7" s="1"/>
  <c r="J144" i="7" s="1"/>
  <c r="K144" i="2"/>
  <c r="E176" i="7"/>
  <c r="G176" i="7" s="1"/>
  <c r="I176" i="7" s="1"/>
  <c r="J176" i="7" s="1"/>
  <c r="K176" i="2"/>
  <c r="E193" i="7"/>
  <c r="G193" i="7" s="1"/>
  <c r="I193" i="7" s="1"/>
  <c r="J193" i="7" s="1"/>
  <c r="K193" i="2"/>
  <c r="E208" i="7"/>
  <c r="G208" i="7" s="1"/>
  <c r="I208" i="7" s="1"/>
  <c r="J208" i="7" s="1"/>
  <c r="K208" i="2"/>
  <c r="E224" i="7"/>
  <c r="G224" i="7" s="1"/>
  <c r="I224" i="7" s="1"/>
  <c r="J224" i="7" s="1"/>
  <c r="K224" i="2"/>
  <c r="E240" i="7"/>
  <c r="G240" i="7" s="1"/>
  <c r="I240" i="7" s="1"/>
  <c r="J240" i="7" s="1"/>
  <c r="K240" i="2"/>
  <c r="E257" i="7"/>
  <c r="G257" i="7" s="1"/>
  <c r="I257" i="7" s="1"/>
  <c r="J257" i="7" s="1"/>
  <c r="K257" i="2"/>
  <c r="E273" i="7"/>
  <c r="G273" i="7" s="1"/>
  <c r="I273" i="7" s="1"/>
  <c r="J273" i="7" s="1"/>
  <c r="K273" i="2"/>
  <c r="E290" i="7"/>
  <c r="G290" i="7" s="1"/>
  <c r="I290" i="7" s="1"/>
  <c r="J290" i="7" s="1"/>
  <c r="K290" i="2"/>
  <c r="E308" i="7"/>
  <c r="G308" i="7" s="1"/>
  <c r="I308" i="7" s="1"/>
  <c r="J308" i="7" s="1"/>
  <c r="K308" i="2"/>
  <c r="E339" i="7"/>
  <c r="G339" i="7" s="1"/>
  <c r="I339" i="7" s="1"/>
  <c r="J339" i="7" s="1"/>
  <c r="K339" i="2"/>
  <c r="E371" i="7"/>
  <c r="G371" i="7" s="1"/>
  <c r="I371" i="7" s="1"/>
  <c r="J371" i="7" s="1"/>
  <c r="K371" i="2"/>
  <c r="E405" i="7"/>
  <c r="G405" i="7" s="1"/>
  <c r="I405" i="7" s="1"/>
  <c r="J405" i="7" s="1"/>
  <c r="K405" i="2"/>
  <c r="E441" i="7"/>
  <c r="G441" i="7" s="1"/>
  <c r="I441" i="7" s="1"/>
  <c r="J441" i="7" s="1"/>
  <c r="K441" i="2"/>
  <c r="E18" i="7"/>
  <c r="G18" i="7" s="1"/>
  <c r="I18" i="7" s="1"/>
  <c r="J18" i="7" s="1"/>
  <c r="K18" i="2"/>
  <c r="E34" i="7"/>
  <c r="G34" i="7" s="1"/>
  <c r="I34" i="7" s="1"/>
  <c r="J34" i="7" s="1"/>
  <c r="K34" i="2"/>
  <c r="E49" i="7"/>
  <c r="G49" i="7" s="1"/>
  <c r="I49" i="7" s="1"/>
  <c r="J49" i="7" s="1"/>
  <c r="K49" i="2"/>
  <c r="E67" i="7"/>
  <c r="G67" i="7" s="1"/>
  <c r="I67" i="7" s="1"/>
  <c r="J67" i="7" s="1"/>
  <c r="K67" i="2"/>
  <c r="E88" i="7"/>
  <c r="G88" i="7" s="1"/>
  <c r="I88" i="7" s="1"/>
  <c r="J88" i="7" s="1"/>
  <c r="K88" i="2"/>
  <c r="K74" i="2" s="1"/>
  <c r="C11" i="3" s="1"/>
  <c r="E107" i="7"/>
  <c r="G107" i="7" s="1"/>
  <c r="I107" i="7" s="1"/>
  <c r="K107" i="2"/>
  <c r="E128" i="7"/>
  <c r="G128" i="7" s="1"/>
  <c r="I128" i="7" s="1"/>
  <c r="J128" i="7" s="1"/>
  <c r="K128" i="2"/>
  <c r="E155" i="7"/>
  <c r="G155" i="7" s="1"/>
  <c r="I155" i="7" s="1"/>
  <c r="K155" i="2"/>
  <c r="E174" i="7"/>
  <c r="G174" i="7" s="1"/>
  <c r="I174" i="7" s="1"/>
  <c r="K174" i="2"/>
  <c r="E192" i="7"/>
  <c r="G192" i="7" s="1"/>
  <c r="I192" i="7" s="1"/>
  <c r="J192" i="7" s="1"/>
  <c r="K192" i="2"/>
  <c r="E211" i="7"/>
  <c r="G211" i="7" s="1"/>
  <c r="I211" i="7" s="1"/>
  <c r="J211" i="7" s="1"/>
  <c r="K211" i="2"/>
  <c r="E227" i="7"/>
  <c r="G227" i="7" s="1"/>
  <c r="I227" i="7" s="1"/>
  <c r="J227" i="7" s="1"/>
  <c r="K227" i="2"/>
  <c r="E244" i="7"/>
  <c r="G244" i="7" s="1"/>
  <c r="I244" i="7" s="1"/>
  <c r="J244" i="7" s="1"/>
  <c r="K244" i="2"/>
  <c r="E260" i="7"/>
  <c r="G260" i="7" s="1"/>
  <c r="I260" i="7" s="1"/>
  <c r="J260" i="7" s="1"/>
  <c r="K260" i="2"/>
  <c r="E276" i="7"/>
  <c r="G276" i="7" s="1"/>
  <c r="I276" i="7" s="1"/>
  <c r="J276" i="7" s="1"/>
  <c r="K276" i="2"/>
  <c r="E293" i="7"/>
  <c r="G293" i="7" s="1"/>
  <c r="I293" i="7" s="1"/>
  <c r="J293" i="7" s="1"/>
  <c r="K293" i="2"/>
  <c r="E318" i="7"/>
  <c r="G318" i="7" s="1"/>
  <c r="I318" i="7" s="1"/>
  <c r="K318" i="2"/>
  <c r="E350" i="7"/>
  <c r="G350" i="7" s="1"/>
  <c r="I350" i="7" s="1"/>
  <c r="J350" i="7" s="1"/>
  <c r="K350" i="2"/>
  <c r="E382" i="7"/>
  <c r="G382" i="7" s="1"/>
  <c r="I382" i="7" s="1"/>
  <c r="J382" i="7" s="1"/>
  <c r="K382" i="2"/>
  <c r="E415" i="7"/>
  <c r="G415" i="7" s="1"/>
  <c r="I415" i="7" s="1"/>
  <c r="J415" i="7" s="1"/>
  <c r="K415" i="2"/>
  <c r="E451" i="7"/>
  <c r="G451" i="7" s="1"/>
  <c r="I451" i="7" s="1"/>
  <c r="K451" i="2"/>
  <c r="E321" i="7"/>
  <c r="G321" i="7" s="1"/>
  <c r="I321" i="7" s="1"/>
  <c r="J321" i="7" s="1"/>
  <c r="K321" i="2"/>
  <c r="E337" i="7"/>
  <c r="G337" i="7" s="1"/>
  <c r="I337" i="7" s="1"/>
  <c r="J337" i="7" s="1"/>
  <c r="K337" i="2"/>
  <c r="E353" i="7"/>
  <c r="G353" i="7" s="1"/>
  <c r="I353" i="7" s="1"/>
  <c r="J353" i="7" s="1"/>
  <c r="K353" i="2"/>
  <c r="E369" i="7"/>
  <c r="G369" i="7" s="1"/>
  <c r="I369" i="7" s="1"/>
  <c r="J369" i="7" s="1"/>
  <c r="K369" i="2"/>
  <c r="E385" i="7"/>
  <c r="G385" i="7" s="1"/>
  <c r="I385" i="7" s="1"/>
  <c r="J385" i="7" s="1"/>
  <c r="K385" i="2"/>
  <c r="E403" i="7"/>
  <c r="G403" i="7" s="1"/>
  <c r="I403" i="7" s="1"/>
  <c r="J403" i="7" s="1"/>
  <c r="K403" i="2"/>
  <c r="E422" i="7"/>
  <c r="G422" i="7" s="1"/>
  <c r="I422" i="7" s="1"/>
  <c r="J422" i="7" s="1"/>
  <c r="K422" i="2"/>
  <c r="E439" i="7"/>
  <c r="G439" i="7" s="1"/>
  <c r="I439" i="7" s="1"/>
  <c r="J439" i="7" s="1"/>
  <c r="K439" i="2"/>
  <c r="E460" i="7"/>
  <c r="G460" i="7" s="1"/>
  <c r="I460" i="7" s="1"/>
  <c r="J460" i="7" s="1"/>
  <c r="K460" i="2"/>
  <c r="E328" i="7"/>
  <c r="G328" i="7" s="1"/>
  <c r="I328" i="7" s="1"/>
  <c r="J328" i="7" s="1"/>
  <c r="K328" i="2"/>
  <c r="E344" i="7"/>
  <c r="G344" i="7" s="1"/>
  <c r="I344" i="7" s="1"/>
  <c r="J344" i="7" s="1"/>
  <c r="K344" i="2"/>
  <c r="E360" i="7"/>
  <c r="G360" i="7" s="1"/>
  <c r="I360" i="7" s="1"/>
  <c r="J360" i="7" s="1"/>
  <c r="K360" i="2"/>
  <c r="E376" i="7"/>
  <c r="G376" i="7" s="1"/>
  <c r="I376" i="7" s="1"/>
  <c r="J376" i="7" s="1"/>
  <c r="K376" i="2"/>
  <c r="E393" i="7"/>
  <c r="G393" i="7" s="1"/>
  <c r="I393" i="7" s="1"/>
  <c r="J393" i="7" s="1"/>
  <c r="K393" i="2"/>
  <c r="E413" i="7"/>
  <c r="G413" i="7" s="1"/>
  <c r="I413" i="7" s="1"/>
  <c r="J413" i="7" s="1"/>
  <c r="K413" i="2"/>
  <c r="K409" i="2" s="1"/>
  <c r="C25" i="3" s="1"/>
  <c r="E432" i="7"/>
  <c r="G432" i="7" s="1"/>
  <c r="I432" i="7" s="1"/>
  <c r="J432" i="7" s="1"/>
  <c r="K432" i="2"/>
  <c r="E446" i="7"/>
  <c r="G446" i="7" s="1"/>
  <c r="I446" i="7" s="1"/>
  <c r="J446" i="7" s="1"/>
  <c r="K446" i="2"/>
  <c r="J76" i="7"/>
  <c r="J74" i="7" s="1"/>
  <c r="I149" i="7"/>
  <c r="J151" i="7"/>
  <c r="J149" i="7" s="1"/>
  <c r="K449" i="2" l="1"/>
  <c r="C28" i="3" s="1"/>
  <c r="K172" i="2"/>
  <c r="C21" i="3" s="1"/>
  <c r="J155" i="7"/>
  <c r="I152" i="7"/>
  <c r="K304" i="2"/>
  <c r="C23" i="3" s="1"/>
  <c r="K158" i="2"/>
  <c r="C19" i="3" s="1"/>
  <c r="I11" i="3"/>
  <c r="O11" i="3"/>
  <c r="G11" i="3"/>
  <c r="M11" i="3"/>
  <c r="K11" i="3"/>
  <c r="E11" i="3"/>
  <c r="I23" i="3"/>
  <c r="O23" i="3"/>
  <c r="G23" i="3"/>
  <c r="M23" i="3"/>
  <c r="K23" i="3"/>
  <c r="E23" i="3"/>
  <c r="Q23" i="3" s="1"/>
  <c r="K316" i="2"/>
  <c r="C24" i="3" s="1"/>
  <c r="M25" i="3"/>
  <c r="E25" i="3"/>
  <c r="K25" i="3"/>
  <c r="I25" i="3"/>
  <c r="G25" i="3"/>
  <c r="O25" i="3"/>
  <c r="J304" i="7"/>
  <c r="J45" i="7"/>
  <c r="J43" i="7" s="1"/>
  <c r="I43" i="7"/>
  <c r="I449" i="7"/>
  <c r="J451" i="7"/>
  <c r="J449" i="7" s="1"/>
  <c r="I316" i="7"/>
  <c r="J318" i="7"/>
  <c r="J316" i="7" s="1"/>
  <c r="J174" i="7"/>
  <c r="J172" i="7" s="1"/>
  <c r="I172" i="7"/>
  <c r="K428" i="2"/>
  <c r="C26" i="3" s="1"/>
  <c r="K25" i="2"/>
  <c r="C9" i="3" s="1"/>
  <c r="M13" i="3"/>
  <c r="E13" i="3"/>
  <c r="K13" i="3"/>
  <c r="I13" i="3"/>
  <c r="G13" i="3"/>
  <c r="O13" i="3"/>
  <c r="Q17" i="3"/>
  <c r="J409" i="7"/>
  <c r="K141" i="2"/>
  <c r="C16" i="3" s="1"/>
  <c r="J10" i="7"/>
  <c r="J8" i="7" s="1"/>
  <c r="I8" i="7"/>
  <c r="J160" i="7"/>
  <c r="J158" i="7" s="1"/>
  <c r="I158" i="7"/>
  <c r="O28" i="3"/>
  <c r="G28" i="3"/>
  <c r="M28" i="3"/>
  <c r="E28" i="3"/>
  <c r="K28" i="3"/>
  <c r="I28" i="3"/>
  <c r="J438" i="7"/>
  <c r="J437" i="7" s="1"/>
  <c r="I437" i="7"/>
  <c r="J171" i="7"/>
  <c r="J170" i="7" s="1"/>
  <c r="I170" i="7"/>
  <c r="K8" i="2"/>
  <c r="K152" i="2"/>
  <c r="C18" i="3" s="1"/>
  <c r="K104" i="2"/>
  <c r="C14" i="3" s="1"/>
  <c r="K134" i="2"/>
  <c r="C15" i="3" s="1"/>
  <c r="I428" i="7"/>
  <c r="J429" i="7"/>
  <c r="J428" i="7" s="1"/>
  <c r="J26" i="7"/>
  <c r="J25" i="7" s="1"/>
  <c r="I25" i="7"/>
  <c r="I409" i="7"/>
  <c r="J143" i="7"/>
  <c r="J141" i="7" s="1"/>
  <c r="I141" i="7"/>
  <c r="K198" i="2"/>
  <c r="C22" i="3" s="1"/>
  <c r="M21" i="3"/>
  <c r="E21" i="3"/>
  <c r="K21" i="3"/>
  <c r="I21" i="3"/>
  <c r="G21" i="3"/>
  <c r="O21" i="3"/>
  <c r="J91" i="7"/>
  <c r="J89" i="7" s="1"/>
  <c r="I89" i="7"/>
  <c r="I19" i="3"/>
  <c r="O19" i="3"/>
  <c r="G19" i="3"/>
  <c r="M19" i="3"/>
  <c r="K19" i="3"/>
  <c r="E19" i="3"/>
  <c r="Q19" i="3" s="1"/>
  <c r="I74" i="7"/>
  <c r="J107" i="7"/>
  <c r="J104" i="7" s="1"/>
  <c r="I104" i="7"/>
  <c r="J136" i="7"/>
  <c r="J134" i="7" s="1"/>
  <c r="I134" i="7"/>
  <c r="K437" i="2"/>
  <c r="C27" i="3" s="1"/>
  <c r="K89" i="2"/>
  <c r="C12" i="3" s="1"/>
  <c r="I304" i="7"/>
  <c r="J152" i="7"/>
  <c r="O20" i="3"/>
  <c r="G20" i="3"/>
  <c r="M20" i="3"/>
  <c r="E20" i="3"/>
  <c r="K20" i="3"/>
  <c r="I20" i="3"/>
  <c r="K43" i="2"/>
  <c r="C10" i="3" s="1"/>
  <c r="J200" i="7"/>
  <c r="J198" i="7" s="1"/>
  <c r="I198" i="7"/>
  <c r="K10" i="3" l="1"/>
  <c r="I10" i="3"/>
  <c r="G10" i="3"/>
  <c r="E10" i="3"/>
  <c r="O10" i="3"/>
  <c r="M10" i="3"/>
  <c r="Q20" i="3"/>
  <c r="K14" i="3"/>
  <c r="I14" i="3"/>
  <c r="G14" i="3"/>
  <c r="E14" i="3"/>
  <c r="O14" i="3"/>
  <c r="M14" i="3"/>
  <c r="J462" i="7"/>
  <c r="Q13" i="3"/>
  <c r="K18" i="3"/>
  <c r="I18" i="3"/>
  <c r="G18" i="3"/>
  <c r="E18" i="3"/>
  <c r="O18" i="3"/>
  <c r="M18" i="3"/>
  <c r="Q28" i="3"/>
  <c r="O16" i="3"/>
  <c r="G16" i="3"/>
  <c r="M16" i="3"/>
  <c r="E16" i="3"/>
  <c r="K16" i="3"/>
  <c r="I16" i="3"/>
  <c r="Q25" i="3"/>
  <c r="Q21" i="3"/>
  <c r="O12" i="3"/>
  <c r="G12" i="3"/>
  <c r="M12" i="3"/>
  <c r="E12" i="3"/>
  <c r="K12" i="3"/>
  <c r="I12" i="3"/>
  <c r="J462" i="2"/>
  <c r="C8" i="3"/>
  <c r="M9" i="3"/>
  <c r="E9" i="3"/>
  <c r="K9" i="3"/>
  <c r="I9" i="3"/>
  <c r="G9" i="3"/>
  <c r="O9" i="3"/>
  <c r="Q11" i="3"/>
  <c r="I27" i="3"/>
  <c r="O27" i="3"/>
  <c r="G27" i="3"/>
  <c r="M27" i="3"/>
  <c r="K27" i="3"/>
  <c r="E27" i="3"/>
  <c r="K22" i="3"/>
  <c r="I22" i="3"/>
  <c r="G22" i="3"/>
  <c r="E22" i="3"/>
  <c r="O22" i="3"/>
  <c r="M22" i="3"/>
  <c r="I15" i="3"/>
  <c r="O15" i="3"/>
  <c r="G15" i="3"/>
  <c r="M15" i="3"/>
  <c r="K15" i="3"/>
  <c r="E15" i="3"/>
  <c r="I462" i="7"/>
  <c r="K26" i="3"/>
  <c r="I26" i="3"/>
  <c r="G26" i="3"/>
  <c r="E26" i="3"/>
  <c r="O26" i="3"/>
  <c r="M26" i="3"/>
  <c r="O24" i="3"/>
  <c r="G24" i="3"/>
  <c r="M24" i="3"/>
  <c r="E24" i="3"/>
  <c r="K24" i="3"/>
  <c r="I24" i="3"/>
  <c r="Q9" i="3" l="1"/>
  <c r="Q10" i="3"/>
  <c r="Q15" i="3"/>
  <c r="Q22" i="3"/>
  <c r="Q27" i="3"/>
  <c r="Q18" i="3"/>
  <c r="Q14" i="3"/>
  <c r="Q26" i="3"/>
  <c r="Q24" i="3"/>
  <c r="O8" i="3"/>
  <c r="N29" i="3" s="1"/>
  <c r="G8" i="3"/>
  <c r="F29" i="3" s="1"/>
  <c r="C29" i="3"/>
  <c r="M8" i="3"/>
  <c r="L29" i="3" s="1"/>
  <c r="E8" i="3"/>
  <c r="K8" i="3"/>
  <c r="J29" i="3" s="1"/>
  <c r="I8" i="3"/>
  <c r="H29" i="3" s="1"/>
  <c r="Q12" i="3"/>
  <c r="Q16" i="3"/>
  <c r="D29" i="3" l="1"/>
  <c r="Q8" i="3"/>
  <c r="Q29" i="3" s="1"/>
  <c r="P29" i="3" s="1"/>
</calcChain>
</file>

<file path=xl/sharedStrings.xml><?xml version="1.0" encoding="utf-8"?>
<sst xmlns="http://schemas.openxmlformats.org/spreadsheetml/2006/main" count="3343" uniqueCount="994">
  <si>
    <t>Prefeitura Municipal de Schroeder - SC</t>
  </si>
  <si>
    <t>SEMOB - SECRETARIA MUNICIPAL DE OBRAS E INFRAESTRUTURA URBANA</t>
  </si>
  <si>
    <t>Data do documento:</t>
  </si>
  <si>
    <t>13/02/2025.</t>
  </si>
  <si>
    <t>Licitação número:</t>
  </si>
  <si>
    <t>01_2025</t>
  </si>
  <si>
    <t>Lote:</t>
  </si>
  <si>
    <t>Dados da licitante</t>
  </si>
  <si>
    <t>Razão social</t>
  </si>
  <si>
    <t>BEE ASSESSORIA EM ENGENHARIA LTDA</t>
  </si>
  <si>
    <t>CNPJ:</t>
  </si>
  <si>
    <t>33.913.415/0001-05</t>
  </si>
  <si>
    <t>Telefone:</t>
  </si>
  <si>
    <t>48 3208-0020</t>
  </si>
  <si>
    <t>E-Mail:</t>
  </si>
  <si>
    <t>licitacoes@bengenharialtda.com</t>
  </si>
  <si>
    <t>Nome responsável:</t>
  </si>
  <si>
    <t>FLÁVIO AUGUSTO BOZZONE GRANETTO</t>
  </si>
  <si>
    <t>CPF responsável:</t>
  </si>
  <si>
    <t>079.817.589-39</t>
  </si>
  <si>
    <t>Cidade licitante:</t>
  </si>
  <si>
    <t>SÃO JOSÉ</t>
  </si>
  <si>
    <t>UF licitante:</t>
  </si>
  <si>
    <t>SC</t>
  </si>
  <si>
    <t>Orcamento de obra - CONSTRUÇÃO DE UNIDADE BÁSICA DE SAÚDE PORTE 1 EM SCHROEDER I NO LOTEAMENTO PARQUE SOLAR</t>
  </si>
  <si>
    <t xml:space="preserve">Data: </t>
  </si>
  <si>
    <t xml:space="preserve">Empresa: </t>
  </si>
  <si>
    <t xml:space="preserve">Telefone: </t>
  </si>
  <si>
    <t xml:space="preserve">CNPJ: </t>
  </si>
  <si>
    <t/>
  </si>
  <si>
    <t xml:space="preserve">Cidade: </t>
  </si>
  <si>
    <t xml:space="preserve">UF: </t>
  </si>
  <si>
    <t>Item</t>
  </si>
  <si>
    <t>Descrição dos itens</t>
  </si>
  <si>
    <t>U.M.</t>
  </si>
  <si>
    <t>Qtde.</t>
  </si>
  <si>
    <t>Custo base R$</t>
  </si>
  <si>
    <t>%BDI/K/TRDE Base</t>
  </si>
  <si>
    <t>Preço base R$</t>
  </si>
  <si>
    <t>Custo Un. R$</t>
  </si>
  <si>
    <t>%BDI/K/TRDE</t>
  </si>
  <si>
    <t>Preço Un. R$</t>
  </si>
  <si>
    <t>Total R$</t>
  </si>
  <si>
    <t>1</t>
  </si>
  <si>
    <t>SERVIÇOS PRELIMINARES E INDIRETOS</t>
  </si>
  <si>
    <t>Etapa</t>
  </si>
  <si>
    <t>1.1</t>
  </si>
  <si>
    <t>CANTEIRO DE OBRAS</t>
  </si>
  <si>
    <t>Serviço</t>
  </si>
  <si>
    <t>1.1.1</t>
  </si>
  <si>
    <t>LOCAÇÃO DE CONTAINER PARA DEPÓSITO 3,00 X 2,00M COM ALTURA DE 2,00M ÁREA MÍNIMA DE 13,80M²</t>
  </si>
  <si>
    <t>MÊS</t>
  </si>
  <si>
    <t>1.1.2</t>
  </si>
  <si>
    <t>BARRACÃO ABERTO PARA APOIO À PRODUÇÃO (CARPINTARIA, CENTRAL DE ARMAÇÃO, OFICI NA, ETC.) C/ TESOURAS, TELHA 4MM, PISO EM CONCRETO DESEMPOLADO</t>
  </si>
  <si>
    <t>M2</t>
  </si>
  <si>
    <t>1.1.3</t>
  </si>
  <si>
    <t>LOCAÇÃO DE CONTAINER - BANHEIRO COM CHUVEIROS E VASOS - 4,30 X 2,30M</t>
  </si>
  <si>
    <t>1.1.4</t>
  </si>
  <si>
    <t>BARRACAO PARA REFEITORIO EM OBRAS EM COMPENSADO. AF_01/2024_PE</t>
  </si>
  <si>
    <t>1.1.5</t>
  </si>
  <si>
    <t>KIT CAVALETE PARA MEDIÇÃO DE ÁGUA - ENTRADA INDIVIDUALIZADA, EM CPVC DN 28 MM (1"), PARA 1 MEDIDOR - FORNECIMENTO E INSTALAÇÃO (EXCLUSIVE HIDRÔMETRO). AF_03/2024</t>
  </si>
  <si>
    <t>UN</t>
  </si>
  <si>
    <t>1.1.6</t>
  </si>
  <si>
    <t>HIDRÔMETRO DN 1/2", 1,5 M3/H - FORNECIMENTO E INSTALAÇÃO. AF_03/2024</t>
  </si>
  <si>
    <t>1.1.7</t>
  </si>
  <si>
    <t>ENTRADA DE ENERGIA ELÉTRICA, AÉREA, TRIFÁSICA, COM CAIXA DE EMBUTIR, CABO DE 10 MM2 E DISJUNTOR DIN 50A (NÃO INCLUSO O POSTE DE CONCRETO). AF_07/2020</t>
  </si>
  <si>
    <t>1.1.8</t>
  </si>
  <si>
    <t>FORNECIMENTO E INSTALAÇÃO DE PLACA DE OBRA COM CHAPA GALVANIZADA E ESTRUTURA DE MADEIRA. AF_03/2022_PS</t>
  </si>
  <si>
    <t>1.1.9</t>
  </si>
  <si>
    <t>LOCAÇÃO DE CAÇAMBA COM CAPACIDADE 5,0 M3 - INCLUSO UMA TROCA, TRANSPORTE E DESTINAÇÃO DOS ENTULHOS ORIUNDOS DA OBRA, CONSIDERADO 4 TIPOS DE CAÇAMBA (ENTULHO, MADEIRA, RECICLADO E METAL) PARA 10 MESES</t>
  </si>
  <si>
    <t>1.1.10</t>
  </si>
  <si>
    <t>TAPUME COM TELHA METÁLICA. AF_03/2024</t>
  </si>
  <si>
    <t>1.2</t>
  </si>
  <si>
    <t>ADMINISTRAÇÃO LOCAL DA OBRA</t>
  </si>
  <si>
    <t>1.2.1</t>
  </si>
  <si>
    <t>ENGENHEIRO CIVIL DE OBRA JUNIOR COM ENCARGOS COMPLEMENTARES</t>
  </si>
  <si>
    <t>MES</t>
  </si>
  <si>
    <t>1.3</t>
  </si>
  <si>
    <t>MOBILIZAÇÃO E DESMOBILIZAÇÃO, EQUIPAMENTOS DE APOIO</t>
  </si>
  <si>
    <t>1.3.1</t>
  </si>
  <si>
    <t>MOBILIZAÇÃO E DESMOBILIZAÇÃO DE MÁQUINAS E EQUIPAMENTOS</t>
  </si>
  <si>
    <t>EMP</t>
  </si>
  <si>
    <t>1.3.2</t>
  </si>
  <si>
    <t>LOCACAO DE ANDAIME METALICO TIPO FACHADEIRO, PECAS COM APROXIMADAMENTE 1,20 M DE LARGURA E 2,0 M DE ALTURA, INCLUINDO DIAGONAIS EM X, BARRAS DE LIGACAO, SAPATAS E DEMAIS ITENS NECESSARIOS A MONTAGEM, INCLUSIVE MONTAGEM E DESMONTAGEM</t>
  </si>
  <si>
    <t>M2XMÊS</t>
  </si>
  <si>
    <t>2</t>
  </si>
  <si>
    <t>FUNDAÇÃO</t>
  </si>
  <si>
    <t>2.1</t>
  </si>
  <si>
    <t>LOCAÇÃO CONVENCIONAL DE OBRA, UTILIZANDO GABARITO DE TÁBUAS CORRIDAS PONTALETADAS A CADA 2,00M -  2 UTILIZAÇÕES. AF_03/2024</t>
  </si>
  <si>
    <t>M</t>
  </si>
  <si>
    <t>2.2</t>
  </si>
  <si>
    <t>ESTACA HÉLICE CONTÍNUA, DIÂMETRO DE 30 CM, INCLUSO CONCRETO FCK=30MPA E ARMADURA MÍNIMA. AF_12/2019_PA</t>
  </si>
  <si>
    <t>2.3</t>
  </si>
  <si>
    <t>ESCAVAÇÃO MECANIZADA DE VALA COM PROF. ATÉ 1,5 M (MÉDIA MONTANTE E JUSANTE/UMA COMPOSIÇÃO POR TRECHO), RETROESCAV. (0,26 M3), LARG. DE 0,8 M A 1,5 M, EM SOLO DE 1A CATEGORIA, EM LOCAIS COM ALTO NÍVEL DE INTERFERÊNCIA. AF_02/2021</t>
  </si>
  <si>
    <t>M3</t>
  </si>
  <si>
    <t>2.4</t>
  </si>
  <si>
    <t>ESCAVAÇÃO MANUAL DE VALA COM PROFUNDIDADE MENOR OU IGUAL A 1,30 M. AF_02/2021</t>
  </si>
  <si>
    <t>2.5</t>
  </si>
  <si>
    <t>LASTRO COM MATERIAL GRANULAR (PEDRA BRITADA N.1 E PEDRA BRITADA N.2), APLICADO EM PISOS OU LAJES SOBRE SOLO, ESPESSURA DE *10 CM*. AF_01/2024</t>
  </si>
  <si>
    <t>2.6</t>
  </si>
  <si>
    <t>FABRICAÇÃO, MONTAGEM E DESMONTAGEM DE FÔRMA PARA BLOCO DE COROAMENTO, EM MADEIRA SERRADA, E=25 MM, 4 UTILIZAÇÕES. AF_01/2024</t>
  </si>
  <si>
    <t>2.7</t>
  </si>
  <si>
    <t>ARMAÇÃO DE BLOCO UTILIZANDO AÇO CA-60 DE 5 MM - MONTAGEM. AF_01/2024</t>
  </si>
  <si>
    <t>KG</t>
  </si>
  <si>
    <t>2.8</t>
  </si>
  <si>
    <t>ARMAÇÃO DE BLOCO UTILIZANDO AÇO CA-50 DE 6,3 MM - MONTAGEM. AF_01/2024</t>
  </si>
  <si>
    <t>2.9</t>
  </si>
  <si>
    <t>ARMAÇÃO DE BLOCO UTILIZANDO AÇO CA-50 DE 8 MM - MONTAGEM. AF_01/2024</t>
  </si>
  <si>
    <t>2.10</t>
  </si>
  <si>
    <t>ARMAÇÃO DE BLOCO UTILIZANDO AÇO CA-50 DE 10 MM - MONTAGEM. AF_01/2024</t>
  </si>
  <si>
    <t>2.11</t>
  </si>
  <si>
    <t>ARMAÇÃO DE BLOCO, SAPATA ISOLADA, VIGA BALDRAME E SAPATA CORRIDA UTILIZANDO AÇO CA-50 DE 12,5 MM - MONTAGEM. AF_01/2024</t>
  </si>
  <si>
    <t>2.12</t>
  </si>
  <si>
    <t>ARMAÇÃO DE BLOCO, SAPATA ISOLADA, VIGA BALDRAME E SAPATA CORRIDA UTILIZANDO AÇO CA-50 DE 16 MM - MONTAGEM. AF_01/2024</t>
  </si>
  <si>
    <t>2.13</t>
  </si>
  <si>
    <t>CONCRETAGEM DE BLOCO DE COROAMENTO OU VIGA BALDRAME, FCK 30 MPA, COM USO DE BOMBA - LANÇAMENTO, ADENSAMENTO E ACABAMENTO. AF_01/2024</t>
  </si>
  <si>
    <t>2.14</t>
  </si>
  <si>
    <t>ESPALHAMENTO DE MATERIAL COM TRATOR DE ESTEIRAS. AF_11/2019</t>
  </si>
  <si>
    <t>2.15</t>
  </si>
  <si>
    <t>REATERRO MANUAL DE VALAS, COM COMPACTADOR DE SOLOS DE PERCUSSÃO. AF_08/2023</t>
  </si>
  <si>
    <t>2.16</t>
  </si>
  <si>
    <t>IMPERMEABILIZAÇÃO DE SUPERFÍCIE COM EMULSÃO ASFÁLTICA, 2 DEMÃOS. AF_09/2023</t>
  </si>
  <si>
    <t>2.17</t>
  </si>
  <si>
    <t>CONTROLE TECNOLÓGICO DO CONCRETO</t>
  </si>
  <si>
    <t>CJDIA</t>
  </si>
  <si>
    <t>3</t>
  </si>
  <si>
    <t>ESTRUTURA</t>
  </si>
  <si>
    <t>3.1</t>
  </si>
  <si>
    <t>PILARES</t>
  </si>
  <si>
    <t>3.1.1</t>
  </si>
  <si>
    <t>MONTAGEM E DESMONTAGEM DE FÔRMA DE PILARES RETANGULARES E ESTRUTURAS SIMILARES, PÉ-DIREITO SIMPLES, EM CHAPA DE MADEIRA COMPENSADA RESINADA, 6 UTILIZAÇÕES. AF_09/2020</t>
  </si>
  <si>
    <t>3.1.2</t>
  </si>
  <si>
    <t>ARMAÇÃO DE PILAR OU VIGA DE ESTRUTURA CONVENCIONAL DE CONCRETO ARMADO UTILIZANDO AÇO CA-50 DE 10,0 MM - MONTAGEM. AF_06/2022</t>
  </si>
  <si>
    <t>3.1.3</t>
  </si>
  <si>
    <t>ARMAÇÃO DE PILAR OU VIGA DE ESTRUTURA CONVENCIONAL DE CONCRETO ARMADO UTILIZANDO AÇO CA-50 DE 12,5 MM - MONTAGEM. AF_06/2022</t>
  </si>
  <si>
    <t>3.1.4</t>
  </si>
  <si>
    <t>ARMAÇÃO DE PILAR OU VIGA DE ESTRUTURA CONVENCIONAL DE CONCRETO ARMADO UTILIZANDO AÇO CA-50 DE 16,0 MM - MONTAGEM. AF_06/2022</t>
  </si>
  <si>
    <t>3.1.5</t>
  </si>
  <si>
    <t>ARMAÇÃO DE PILAR OU VIGA DE ESTRUTURA CONVENCIONAL DE CONCRETO ARMADO UTILIZANDO AÇO CA-60 DE 5,0 MM - MONTAGEM. AF_06/2022</t>
  </si>
  <si>
    <t>3.1.6</t>
  </si>
  <si>
    <t>CONCRETAGEM DE PILARES, FCK = 30 MPA, COM USO DE BOMBA - LANÇAMENTO, ADENSAMENTO E ACABAMENTO.</t>
  </si>
  <si>
    <t>M³</t>
  </si>
  <si>
    <t>3.1.7</t>
  </si>
  <si>
    <t>3.2</t>
  </si>
  <si>
    <t>VIGAS</t>
  </si>
  <si>
    <t>3.2.1</t>
  </si>
  <si>
    <t>MONTAGEM E DESMONTAGEM DE FÔRMA DE VIGA, ESCORAMENTO METÁLICO, PÉ-DIREITO SIMPLES, EM CHAPA DE MADEIRA RESINADA, 6 UTILIZAÇÕES. AF_09/2020</t>
  </si>
  <si>
    <t>3.2.2</t>
  </si>
  <si>
    <t>ARMAÇÃO DE PILAR OU VIGA DE ESTRUTURA CONVENCIONAL DE CONCRETO ARMADO UTILIZANDO AÇO CA-50 DE 6,3 MM - MONTAGEM. AF_06/2022</t>
  </si>
  <si>
    <t>3.2.3</t>
  </si>
  <si>
    <t>ARMAÇÃO DE PILAR OU VIGA DE ESTRUTURA CONVENCIONAL DE CONCRETO ARMADO UTILIZANDO AÇO CA-50 DE 8,0 MM - MONTAGEM. AF_06/2022</t>
  </si>
  <si>
    <t>3.2.4</t>
  </si>
  <si>
    <t>3.2.5</t>
  </si>
  <si>
    <t>3.2.6</t>
  </si>
  <si>
    <t>3.2.7</t>
  </si>
  <si>
    <t>3.2.8</t>
  </si>
  <si>
    <t>CONCRETAGEM DE VIGAS E LAJES, FCK=30 MPA, PARA LAJES MACIÇAS OU NERVURADAS COM USO DE BOMBA - LANÇAMENTO, ADENSAMENTO E ACABAMENTO.</t>
  </si>
  <si>
    <t>3.2.9</t>
  </si>
  <si>
    <t>3.3</t>
  </si>
  <si>
    <t>LAJES</t>
  </si>
  <si>
    <t>3.3.1</t>
  </si>
  <si>
    <t>MONTAGEM E DESMONTAGEM DE FÔRMA DE LAJE MACIÇA, PÉ-DIREITO DUPLO, EM CHAPA DE MADEIRA COMPENSADA RESINADA, 6 UTILIZAÇÕES. AF_09/2020</t>
  </si>
  <si>
    <t>3.3.2</t>
  </si>
  <si>
    <t>ARMAÇÃO DE LAJE DE ESTRUTURA CONVENCIONAL DE CONCRETO ARMADO UTILIZANDO AÇO CA-60 DE 5,0 MM - MONTAGEM. AF_06/2022</t>
  </si>
  <si>
    <t>3.3.3</t>
  </si>
  <si>
    <t>ARMAÇÃO DE LAJE DE ESTRUTURA CONVENCIONAL DE CONCRETO ARMADO UTILIZANDO AÇO CA-50 DE 6,3 MM - MONTAGEM. AF_06/2022</t>
  </si>
  <si>
    <t>3.3.4</t>
  </si>
  <si>
    <t>ARMAÇÃO DE LAJE DE ESTRUTURA CONVENCIONAL DE CONCRETO ARMADO UTILIZANDO AÇO CA-50 DE 8,0 MM - MONTAGEM. AF_06/2022</t>
  </si>
  <si>
    <t>3.3.5</t>
  </si>
  <si>
    <t>ARMAÇÃO DE LAJE DE ESTRUTURA CONVENCIONAL DE CONCRETO ARMADO UTILIZANDO AÇO CA-50 DE 10,0 MM - MONTAGEM. AF_06/2022</t>
  </si>
  <si>
    <t>3.3.6</t>
  </si>
  <si>
    <t>3.3.7</t>
  </si>
  <si>
    <t>3.3.8</t>
  </si>
  <si>
    <t>LAJE PRÉ-FABRICADA TRELIÇADA PARA PISO OU COBERTURA, INTEREIXO 38CM, H=12CM,  EL. ENCHIMENTO EM EPS H=8CM, INCLUSIVE ESCORAMENTO EM MADEIRA E CAPEAMENTO 4C M.</t>
  </si>
  <si>
    <t>3.3.9</t>
  </si>
  <si>
    <t>LAJE PRÉ-FABRICADA TRELIÇADA PARA PISO OU COBERTURA, INTEREIXO 38CM, H=16CM,  EL. ENCHIMENTO EM EPS H=12CM, INCLUSIVE ESCORAMENTO EM MADEIRA E CAPEAMENTO 4 CM.</t>
  </si>
  <si>
    <t>3.3.10</t>
  </si>
  <si>
    <t>LAJE PRÉ-FABRICADA TRELIÇADA PARA PISO OU COBERTURA, INTEREIXO 38CM, H=21CM,  EL. ENCHIMENTO EM EPS H=16CM, INCLUSIVE ESCORAMENTO EM MADEIRA E CAPEAMENTO 4 CM.</t>
  </si>
  <si>
    <t>3.3.11</t>
  </si>
  <si>
    <t>EXECUÇÃO DE RADIER, ESPESSURA DE 20 CM, FCK = 30 MPA, COM USO DE FORMAS EM MADEIRA SERRADA PARA BASE DO RESERVATÓRIO. AF_09/2021</t>
  </si>
  <si>
    <t>4</t>
  </si>
  <si>
    <t>ALVENARIA, VEDAÇÕES E DIVISÓRIAS</t>
  </si>
  <si>
    <t>4.1</t>
  </si>
  <si>
    <t>ALVENARIA DE VEDAÇÃO</t>
  </si>
  <si>
    <t>4.1.1</t>
  </si>
  <si>
    <t>ALVENARIA DE VEDAÇÃO DE BLOCOS CERÂMICOS FURADOS NA VERTICAL DE 9X19X39 CM (ESPESSURA 9 CM) E ARGAMASSA DE ASSENTAMENTO COM PREPARO EM BETONEIRA. AF_12/2021</t>
  </si>
  <si>
    <t>4.1.2</t>
  </si>
  <si>
    <t>ALVENARIA DE VEDAÇÃO DE BLOCOS CERÂMICOS FURADOS NA VERTICAL DE 14X19X39 CM (ESPESSURA 14 CM) E ARGAMASSA DE ASSENTAMENTO COM PREPARO EM BETONEIRA. AF_12/2021</t>
  </si>
  <si>
    <t>4.1.3</t>
  </si>
  <si>
    <t>COBOGO DE CIMENTO (ELEMENTO VAZADO, CIRCULAR), 30 X 30 X 5CM, ASSENTADO COM A RGAMASSA DE CIMENTO E AREIA</t>
  </si>
  <si>
    <t>4.1.4</t>
  </si>
  <si>
    <t>VERGA MOLDADA IN LOCO COM UTILIZAÇÃO DE BLOCOS CANALETA, ESPESSURA DE *20* CM. AF_03/2024</t>
  </si>
  <si>
    <t>4.1.5</t>
  </si>
  <si>
    <t>CONTRAVERGA MOLDADA IN LOCO COM UTILIZAÇÃO DE BLOCOS CANALETA, ESPESSURA DE *20* CM. AF_03/2024</t>
  </si>
  <si>
    <t>4.1.6</t>
  </si>
  <si>
    <t>FIXAÇÃO (ENCUNHAMENTO) DE ALVENARIA DE VEDAÇÃO COM ARGAMASSA APLICADA COM COLHER. AF_03/2016</t>
  </si>
  <si>
    <t>4.2</t>
  </si>
  <si>
    <t>DRYWALL</t>
  </si>
  <si>
    <t>4.2.1</t>
  </si>
  <si>
    <t>PAREDE COM SISTEMA EM CHAPAS DE GESSO PARA DRYWALL, USO INTERNO, COM DUAS FACES SIMPLES E ESTRUTURA METÁLICA COM GUIAS SIMPLES PARA PAREDES COM ÁREA LÍQUIDA MAIOR OU IGUAL A 6 M2, COM VÃOS. AF_07/2023_PS</t>
  </si>
  <si>
    <t>4.2.2</t>
  </si>
  <si>
    <t xml:space="preserve">PAREDE COM SISTEMA EM CHAPAS DE GESSO RU PARA DRYWALL, USO INTERNO, COM DUAS FACES SIMPLES E ESTRUTURA METÁLICA COM GUIAS SIMPLES PARA PAREDES COM ÁREA LÍQUIDA MAIOR OU IGUAL A 6 M2, COM VÃOS. </t>
  </si>
  <si>
    <t>M²</t>
  </si>
  <si>
    <t>4.2.3</t>
  </si>
  <si>
    <t>PAREDE COM SISTEMA EM CHAPAS DE GESSO ST PARA DRYWALL COM ISOLAMENTO ACUSTICO, USO INTERNO, COM DUAS FACES SIMPLES E ESTRUTURA METÁLICA COM GUIAS SIMPLES PARA PAREDES COM ÁREA LÍQUIDA MAIOR OU IGUAL A 6 M2, COM VÃOS.</t>
  </si>
  <si>
    <t>4.2.4</t>
  </si>
  <si>
    <t>PAREDE COM SISTEMA EM CHAPAS DE GESSO RU PARA DRYWALL COM ISOLAMENTO ACUSTICO, USO INTERNO, COM DUAS FACES SIMPLES E ESTRUTURA METÁLICA COM GUIAS SIMPLES PARA PAREDES COM ÁREA LÍQUIDA MAIOR OU IGUAL A 6 M2, COM VÃOS.</t>
  </si>
  <si>
    <t>4.3</t>
  </si>
  <si>
    <t>DIVISÓRIA</t>
  </si>
  <si>
    <t>4.3.1</t>
  </si>
  <si>
    <t>DIVISORIA SANITÁRIA, TIPO CABINE, EM PAINEL DE GRANILITE, ESP = 3CM, ASSENTADO COM ARGAMASSA COLANTE AC III-E, EXCLUSIVE FERRAGENS. AF_01/2021</t>
  </si>
  <si>
    <t>5</t>
  </si>
  <si>
    <t xml:space="preserve">COBERTURA </t>
  </si>
  <si>
    <t>5.1</t>
  </si>
  <si>
    <t>5.1.1</t>
  </si>
  <si>
    <t>ESTRUTURA TRELIÇADA DE COBERTURA, TIPO ARCO, COM LIGAÇÕES PARAFUSADAS, INCLUSOS PERFIS METÁLICOS, CHAPAS METÁLICAS, MÃO DE OBRA E TRANSPORTE COM GUINDASTE - FORNECIMENTO E INSTALAÇÃO. AF_01/2020_PSA</t>
  </si>
  <si>
    <t>5.1.2</t>
  </si>
  <si>
    <t>FABRICAÇÃO E INSTALAÇÃO DE PONTALETES DE MADEIRA NÃO APARELHADA PARA TELHADOS COM ATÉ 2 ÁGUAS E COM TELHA ONDULADA DE FIBROCIMENTO, ALUMÍNIO OU PLÁSTICA EM EDIFÍCIO RESIDENCIAL DE MÚLTIPLOS PAVIMENTOS, INCLUSO TRANSPORTE VERTICAL. AF_07/2019</t>
  </si>
  <si>
    <t>5.1.3</t>
  </si>
  <si>
    <t>TRAMA DE MADEIRA COMPOSTA POR TERÇAS PARA TELHADOS DE ATÉ 2 ÁGUAS PARA TELHA ONDULADA DE FIBROCIMENTO, METÁLICA, PLÁSTICA OU TERMOACÚSTICA, INCLUSO TRANSPORTE VERTICAL. AF_07/2019</t>
  </si>
  <si>
    <t>5.2</t>
  </si>
  <si>
    <t>TELHAMENTO</t>
  </si>
  <si>
    <t>5.2.1</t>
  </si>
  <si>
    <t>TELHAMENTO COM TELHA ONDULADA DE FIBROCIMENTO E = 6 MM, COM RECOBRIMENTO LATERAL DE 1/4 DE ONDA PARA TELHADO COM INCLINAÇÃO MAIOR QUE 10°, COM ATÉ 2 ÁGUAS, INCLUSO IÇAMENTO. AF_07/2019</t>
  </si>
  <si>
    <t>5.2.2</t>
  </si>
  <si>
    <t>COBERTURA EM CHAPA DE POLICARBONATO ESP: 10MM, ALVEOLAR INCOLOR CRISTAL- 2,10X5,80M - INCLUSIVE MONTAGEM E ACESSÓRIOS</t>
  </si>
  <si>
    <t>5.3</t>
  </si>
  <si>
    <t>COMPLEMENTO</t>
  </si>
  <si>
    <t>5.3.1</t>
  </si>
  <si>
    <t>CALHA EM CHAPA DE AÇO GALVANIZADO NÚMERO 24, DESENVOLVIMENTO DE 100 CM, INCLUSO TRANSPORTE VERTICAL. AF_07/2019</t>
  </si>
  <si>
    <t>5.3.2</t>
  </si>
  <si>
    <t>RUFO EM CHAPA DE AÇO GALVANIZADO NÚMERO 24, CORTE DE 25 CM, INCLUSO TRANSPORTE VERTICAL. AF_07/2019</t>
  </si>
  <si>
    <t>5.3.3</t>
  </si>
  <si>
    <t>CUMEEIRA PARA TELHA DE FIBROCIMENTO ESTRUTURAL E = 6 MM, INCLUSO ACESSÓRIOS DE FIXAÇÃO E IÇAMENTO. AF_07/2019</t>
  </si>
  <si>
    <t>6</t>
  </si>
  <si>
    <t>IMPERMEABILIZAÇÃO</t>
  </si>
  <si>
    <t>6.1</t>
  </si>
  <si>
    <t>IMPERMEABILIZAÇÃO DE SUPERFÍCIE COM ARGAMASSA POLIMÉRICA / MEMBRANA ACRÍLICA, 4 DEMÃOS, REFORÇADA COM VÉU DE POLIÉSTER (MAV). AF_09/2023</t>
  </si>
  <si>
    <t>6.2</t>
  </si>
  <si>
    <t>IMPERMEABILIZAÇÃO DE SUPERFÍCIE COM ARGAMASSA POLIMÉRICA / MEMBRANA ACRÍLICA, 3 DEMÃOS. AF_09/2023</t>
  </si>
  <si>
    <t>7</t>
  </si>
  <si>
    <t>ESQUADRIAS</t>
  </si>
  <si>
    <t>7.1</t>
  </si>
  <si>
    <t>ESQUADRIAS DE MADEIRA</t>
  </si>
  <si>
    <t>7.1.1</t>
  </si>
  <si>
    <t>PORTAS DE MADEIRA</t>
  </si>
  <si>
    <t>7.1.1.1</t>
  </si>
  <si>
    <t>KIT DE PORTA DE MADEIRA PARA PINTURA, SEMI-OCA (LEVE OU MÉDIA), PADRÃO MÉDIO, 90X210CM, ESPESSURA DE 3,5CM, ITENS INCLUSOS: DOBRADIÇAS, MONTAGEM E INSTALAÇÃO DO BATENTE, FECHADURA COM EXECUÇÃO DO FURO - FORNECIMENTO E INSTALAÇÃO. AF_12/2019</t>
  </si>
  <si>
    <t>7.1.1.2</t>
  </si>
  <si>
    <t>KIT DE PORTA DE MADEIRA PARA PINTURA, SEMI-OCA (LEVE OU MÉDIA), PADRÃO MÉDIO, 80X210CM, ESPESSURA DE 3,5CM, ITENS INCLUSOS: DOBRADIÇAS, MONTAGEM E INSTALAÇÃO DO BATENTE, FECHADURA COM EXECUÇÃO DO FURO - FORNECIMENTO E INSTALAÇÃO. AF_12/2019</t>
  </si>
  <si>
    <t>7.1.1.3</t>
  </si>
  <si>
    <t>PORTAS DE MADEIRA ABRIR 1 FOLHA 1,20X2,10M (INTERNA) COMPLETA</t>
  </si>
  <si>
    <t>7.1.1.4</t>
  </si>
  <si>
    <t>PORTA LISA DE CORRER SUSPENSA EM MADEIRA COM BATENTE</t>
  </si>
  <si>
    <t>7.1.1.5</t>
  </si>
  <si>
    <t>PORTA DE MADEIRA COM VIDRO 1,40X2,10M, 2 FOLHAS, ABERTURA DE GIRO COM ACABAMENTO EM PINTURA BRANCA</t>
  </si>
  <si>
    <t>7.1.1.6</t>
  </si>
  <si>
    <t>PORTA COMPLETA MADEIRA 2 FL.1,60X2,10M LISA FER.VAI-E-VEM</t>
  </si>
  <si>
    <t>7.2</t>
  </si>
  <si>
    <t>ESQUADRIAS DE ALUMÍNIO</t>
  </si>
  <si>
    <t>7.2.1</t>
  </si>
  <si>
    <t>PORTAS DE ALUMÍNIO</t>
  </si>
  <si>
    <t>7.2.1.1</t>
  </si>
  <si>
    <t>PORTA DE ALUMÍNIO DE ABRIR COM LAMBRI, COM GUARNIÇÃO, FIXAÇÃO COM PARAFUSOS - FORNECIMENTO E INSTALAÇÃO. AF_12/2019</t>
  </si>
  <si>
    <t>7.2.1.2</t>
  </si>
  <si>
    <t>PORTA VENEZIANA DE ABRIR EM ALUMÍNIO, SOB MEDIDA</t>
  </si>
  <si>
    <t xml:space="preserve">M2    </t>
  </si>
  <si>
    <t>7.2.1.3</t>
  </si>
  <si>
    <t xml:space="preserve">PORTA DE ALUMINIO ANODIZADO AO NATURAL,EM 2 FOLHAS DE ABRIR, TENDO 1 CONTRAPINAZIO DIVIDINDO A ESQUADRIA EM 2 VAZIOS PARA VIDRO,EM PERFIS SERIE 25,EXCLUSIVE FECHADURA.FORNECIMENTO E COLOCACAO                                                                                             </t>
  </si>
  <si>
    <t>7.2.1.4</t>
  </si>
  <si>
    <t xml:space="preserve">PORTAO DE CORRER EM ALUMINIO PINTURA ELETROSTATICA BRANCA                                                                                                       </t>
  </si>
  <si>
    <t>7.2.1.5</t>
  </si>
  <si>
    <t>PORTA ALUMINIO ANODIZADO NATURAL 1 FOLHA DE ABRIR</t>
  </si>
  <si>
    <t>7.2.1.6</t>
  </si>
  <si>
    <t>JANELA DE ALUMÍNIO TIPO MAXIM-AR, COM VIDROS, BATENTE E FERRAGENS. EXCLUSIVE ALIZAR, ACABAMENTO E CONTRAMARCO. FORNECIMENTO E INSTALAÇÃO. AF_12/2019</t>
  </si>
  <si>
    <t>7.2.1.7</t>
  </si>
  <si>
    <t>JANELA FIXA DE ALUMÍNIO PARA VIDRO, COM VIDRO, BATENTE E FERRAGENS. EXCLUSIVE ACABAMENTO, ALIZAR E CONTRAMARCO. FORNECIMENTO E INSTALAÇÃO. AF_12/2019</t>
  </si>
  <si>
    <t>7.2.1.8</t>
  </si>
  <si>
    <t>JANELA DE ALUMÍNIO DE CORRER COM 4 FOLHAS PARA VIDROS, COM VIDROS, BATENTE, ACABAMENTO COM ACETATO OU BRILHANTE E FERRAGENS. EXCLUSIVE ALIZAR E CONTRAMARCO. FORNECIMENTO E INSTALAÇÃO. AF_12/2019</t>
  </si>
  <si>
    <t>7.3</t>
  </si>
  <si>
    <t>ESQUADRIAS METÁLICAS</t>
  </si>
  <si>
    <t>7.3.1</t>
  </si>
  <si>
    <t>PORTAS METÁLICAS</t>
  </si>
  <si>
    <t>7.3.1.1</t>
  </si>
  <si>
    <t>PORTA CORTA FOGO, DE ABRIR, 02 FOLHAS, EM CHAPA DE AÇO GALVANIZADO Nº24, BATE NTE EM CHAPA Nº18, CLASSE 90, ISOLANTE EM MANTA CERÂMICA INCOMBUSTÍVEL E=5CM, DOBRADIÇAS TIPO HELICOIDAL EM AÇO 1010/1020, E FECHADURA REVERSÍVEL SEM CHAVE</t>
  </si>
  <si>
    <t>7.4</t>
  </si>
  <si>
    <t>ACESSÓRIOS</t>
  </si>
  <si>
    <t>7.4.1</t>
  </si>
  <si>
    <t xml:space="preserve">PUXADOR DUPLO EM AÇO INOXIDÁVEL, PARA PORTA DE MADEIRA, ALUMÍNIO OU VIDRO, DE 350 MM                                                                                                                                         </t>
  </si>
  <si>
    <t xml:space="preserve">UN    </t>
  </si>
  <si>
    <t>7.4.2</t>
  </si>
  <si>
    <t>BARRA DE APOIO, RETA, FIXA, EM AÇO INOX, L=40CM, D=1 1/4", JACKWAL OU SIMILAR</t>
  </si>
  <si>
    <t>7.4.3</t>
  </si>
  <si>
    <t>ALIZAR ALUMINIO PINTURA ELETROSTATICA BRANCA</t>
  </si>
  <si>
    <t>7.4.4</t>
  </si>
  <si>
    <t xml:space="preserve">MOLA AEREA COM CALHA/BRACO DESLIZANTE                                                                                                            </t>
  </si>
  <si>
    <t>7.4.5</t>
  </si>
  <si>
    <t>FECHADURA COM MAÇANETA TIPO ALAVANCA EM AÇO INOXIDÁVEL, PARA PORTA EXTERNA</t>
  </si>
  <si>
    <t>7.4.6</t>
  </si>
  <si>
    <t>DOBRADIÇA EM AÇO/FERRO, 3" X 21/2", E=1,9 A 2MM, SEN ANEL, CROMADO OU ZINCADO, TAMPA BOLA, COM PARAFUSOS. AF_12/2019</t>
  </si>
  <si>
    <t>7.4.7</t>
  </si>
  <si>
    <t>GUICHE COM REQUADRO EM MADEIRA DE LEI - VASADO INCLUSO CUNHA DE MADEIRA</t>
  </si>
  <si>
    <t>8</t>
  </si>
  <si>
    <t>REVESTIMENTO DE PAREDE</t>
  </si>
  <si>
    <t>8.1</t>
  </si>
  <si>
    <t>REVESTIMENTO ARGAMASSADO</t>
  </si>
  <si>
    <t>8.1.1</t>
  </si>
  <si>
    <t>CHAPISCO APLICADO EM ALVENARIA (COM PRESENÇA DE VÃOS) E ESTRUTURAS DE CONCRETO DE FACHADA, COM COLHER DE PEDREIRO.  ARGAMASSA TRAÇO 1:3 COM PREPARO EM BETONEIRA 400L. AF_10/2022</t>
  </si>
  <si>
    <t>8.1.2</t>
  </si>
  <si>
    <t>MASSA ÚNICA, EM ARGAMASSA TRAÇO 1:2:8 PREPARO MECÂNICO, APLICADA MANUALMENTE EM PAREDES INTERNAS DE AMBIENTES COM ÁREA MAIOR QUE 10M², E = 10MM, COM TALISCAS. AF_03/2024</t>
  </si>
  <si>
    <t>8.1.3</t>
  </si>
  <si>
    <t>EMBOÇO, EM ARGAMASSA TRAÇO 1:2:8, PREPARO MECÂNICO, APLICADO MANUALMENTE EM PAREDES INTERNAS DE AMBIENTES COM ÁREA MAIOR QUE 10M², E = 10MM, COM TALISCAS. AF_03/2024</t>
  </si>
  <si>
    <t>8.2</t>
  </si>
  <si>
    <t>REVESTIMENTO CERÂMICO</t>
  </si>
  <si>
    <t>8.2.1</t>
  </si>
  <si>
    <t>REVESTIMENTO CERÂMICO PARA PAREDES INTERNAS COM PLACAS TIPO ESMALTADA DE DIMENSÕES 60X60 CM APLICADAS NA ALTURA INTEIRA DAS PAREDES. AF_02/2023_PE</t>
  </si>
  <si>
    <t>9</t>
  </si>
  <si>
    <t>REVESTIMENTO DE PISO INTERNO</t>
  </si>
  <si>
    <t>9.1</t>
  </si>
  <si>
    <t>9.1.1</t>
  </si>
  <si>
    <t>EXECUÇÃO DE PASSEIO (CALÇADA) OU PISO DE CONCRETO COM CONCRETO MOLDADO IN LOCO, USINADO, ACABAMENTO CONVENCIONAL, ESPESSURA 8 CM, ARMADO. AF_08/2022</t>
  </si>
  <si>
    <t>9.1.2</t>
  </si>
  <si>
    <t>REGULARIZAÇÃO DE BASE PARA REVEST. DE PISOS COM ARG. TRAÇO T4, ESP. MÉDIA = 2 ,5CM</t>
  </si>
  <si>
    <t>9.2</t>
  </si>
  <si>
    <t>GRANILITE</t>
  </si>
  <si>
    <t>9.2.1</t>
  </si>
  <si>
    <t>PISO ALTA RESISTENCIA, COLORIDO, E=10MM, APLICADO COM JUNTAS, POLIDO ATÉ O ES MERIL 400 E ENCERADO</t>
  </si>
  <si>
    <t>9.3</t>
  </si>
  <si>
    <t>RODAPÉ</t>
  </si>
  <si>
    <t>9.3.1</t>
  </si>
  <si>
    <t>RODAPÉ ALTA RESISTÊNCIA, H = 10 CM, MEIA-CANA</t>
  </si>
  <si>
    <t>10</t>
  </si>
  <si>
    <t>REVESTIMENTO PISO EXTERNO</t>
  </si>
  <si>
    <t>10.1</t>
  </si>
  <si>
    <t>10.1.1</t>
  </si>
  <si>
    <t>11</t>
  </si>
  <si>
    <t>REVESTIMENTO TETO</t>
  </si>
  <si>
    <t>11.1</t>
  </si>
  <si>
    <t>11.1.1</t>
  </si>
  <si>
    <t>CHAPISCO APLICADO NO TETO OU EM ALVENARIA E ESTRUTURA, COM ROLO PARA TEXTURA ACRÍLICA. ARGAMASSA INDUSTRIALIZADA COM PREPARO EM MISTURADOR 300 KG. AF_10/2022</t>
  </si>
  <si>
    <t>11.1.2</t>
  </si>
  <si>
    <t>MASSA ÚNICA, EM ARGAMASSA TRAÇO 1:2:8, PREPARO MECÂNICO, APLICADA MANUALMENTE EM TETO, E = 10MM, COM TALISCAS. AF_03/2024</t>
  </si>
  <si>
    <t>11.2</t>
  </si>
  <si>
    <t>FORRO</t>
  </si>
  <si>
    <t>11.2.1</t>
  </si>
  <si>
    <t>FORRO EM DRYWALL, PARA AMBIENTES COMERCIAIS, INCLUSIVE ESTRUTURA BIRECIONAL DE FIXAÇÃO. AF_08/2023_PS</t>
  </si>
  <si>
    <t>12</t>
  </si>
  <si>
    <t>PINTURA</t>
  </si>
  <si>
    <t>12.1</t>
  </si>
  <si>
    <t>PAREDES</t>
  </si>
  <si>
    <t>12.1.1</t>
  </si>
  <si>
    <t>FUNDO SELADOR ACRÍLICO, APLICAÇÃO MANUAL EM PAREDE, UMA DEMÃO. AF_04/2023</t>
  </si>
  <si>
    <t>12.1.2</t>
  </si>
  <si>
    <t>EMASSAMENTO COM MASSA LÁTEX, APLICAÇÃO EM PAREDE, UMA DEMÃO, LIXAMENTO MANUAL. AF_04/2023</t>
  </si>
  <si>
    <t>12.1.3</t>
  </si>
  <si>
    <t>PINTURA LÁTEX ACRÍLICA ECONÔMICA, APLICAÇÃO MANUAL EM PAREDES, DUAS DEMÃOS. AF_04/2023</t>
  </si>
  <si>
    <t>12.1.4</t>
  </si>
  <si>
    <t>TEXTURA ACRÍLICA, APLICAÇÃO MANUAL EM PAREDE, UMA DEMÃO. AF_04/2023</t>
  </si>
  <si>
    <t>12.2</t>
  </si>
  <si>
    <t xml:space="preserve"> TETO</t>
  </si>
  <si>
    <t>12.2.1</t>
  </si>
  <si>
    <t>EMASSAMENTO COM MASSA LÁTEX, APLICAÇÃO EM TETO, UMA DEMÃO, LIXAMENTO MANUAL. AF_04/2023</t>
  </si>
  <si>
    <t>12.2.2</t>
  </si>
  <si>
    <t>PINTURA LÁTEX ACRÍLICA ECONÔMICA, APLICAÇÃO MANUAL EM TETO, DUAS DEMÃOS. AF_04/2023</t>
  </si>
  <si>
    <t>12.3</t>
  </si>
  <si>
    <t>12.3.1</t>
  </si>
  <si>
    <t>PINTURA FUNDO NIVELADOR ALQUÍDICO BRANCO EM MADEIRA. AF_01/2021</t>
  </si>
  <si>
    <t>12.3.2</t>
  </si>
  <si>
    <t>PINTURA TINTA DE ACABAMENTO (PIGMENTADA) ESMALTE SINTÉTICO ACETINADO EM MADEIRA, 2 DEMÃOS. AF_01/2021</t>
  </si>
  <si>
    <t>13</t>
  </si>
  <si>
    <t>MARMORE</t>
  </si>
  <si>
    <t>13.1</t>
  </si>
  <si>
    <t>TAMPO/BANCADA EM GRANITO BRANCO SIENA, E=2CM</t>
  </si>
  <si>
    <t>14</t>
  </si>
  <si>
    <t>LOUÇAS, METAIS E ACESSÓRIOS</t>
  </si>
  <si>
    <t>14.1</t>
  </si>
  <si>
    <t>EQUIPAMENTOS</t>
  </si>
  <si>
    <t>14.1.1</t>
  </si>
  <si>
    <t>CHUVEIRO ELÉTRICO COMUM CORPO PLÁSTICO, TIPO DUCHA - FORNECIMENTO E INSTALAÇÃO. AF_01/2020</t>
  </si>
  <si>
    <t>14.2</t>
  </si>
  <si>
    <t>LOUÇAS</t>
  </si>
  <si>
    <t>14.2.1</t>
  </si>
  <si>
    <t>VASO SANITÁRIO SIFONADO COM CAIXA ACOPLADA LOUÇA BRANCA - PADRÃO MÉDIO, INCLUSO ENGATE FLEXÍVEL EM METAL CROMADO, 1/2  X 40CM - FORNECIMENTO E INSTALAÇÃO. AF_01/2020</t>
  </si>
  <si>
    <t>14.2.2</t>
  </si>
  <si>
    <t>BACIA SIFONADA COM CAIXA DE DESCARGA ACOPLADA E TAMPA - INFANTIL</t>
  </si>
  <si>
    <t>14.2.3</t>
  </si>
  <si>
    <t>LAVATÓRIO LOUÇA BRANCA COM COLUNA, *44 X 35,5* CM, PADRÃO POPULAR, INCLUSO SIFÃO FLEXÍVEL EM PVC, VÁLVULA E ENGATE FLEXÍVEL 30CM EM PLÁSTICO E COM TORNEIRA CROMADA PADRÃO POPULAR - FORNECIMENTO E INSTALAÇÃO. AF_01/2020</t>
  </si>
  <si>
    <t>14.2.4</t>
  </si>
  <si>
    <t>TANQUE DE LOUÇA BRANCA COM COLUNA, 30L OU EQUIVALENTE, INCLUSO SIFÃO FLEXÍVEL EM PVC, VÁLVULA METÁLICA E TORNEIRA DE METAL CROMADO PADRÃO MÉDIO - FORNECIMENTO E INSTALAÇÃO. AF_01/2020</t>
  </si>
  <si>
    <t>14.2.5</t>
  </si>
  <si>
    <t>LAVATÓRIO DE CANTO REF. L101 DECA OU EQUIVALENTE, INCLUSIVE VÁLVULA, SIFÃO E ENGATES CROMADOS, EXCLUSIVE TORNEIRA</t>
  </si>
  <si>
    <t>14.2.6</t>
  </si>
  <si>
    <t>CUBA DE EMBUTIR OVAL EM LOUÇA BRANCA, 35 X 50CM OU EQUIVALENTE - FORNECIMENTO E INSTALAÇÃO. AF_01/2020</t>
  </si>
  <si>
    <t>14.2.7</t>
  </si>
  <si>
    <t>CUBA DE LOUÇA DE EMBUTIR REDONDA</t>
  </si>
  <si>
    <t>14.3</t>
  </si>
  <si>
    <t>METAIS E ACESSÓRIOS</t>
  </si>
  <si>
    <t>14.3.1</t>
  </si>
  <si>
    <t>TAMPO/BANCADA EM CONCRETO ARMADO, REVESTIDO EM AÇO INOXIDÁVEL FOSCO POLIDO</t>
  </si>
  <si>
    <t>14.3.2</t>
  </si>
  <si>
    <t>FUNIL EXPURGO HOSPITALAR DE AÇO INOX 304  290X300MM E= 0,8MM SEM MESA PARA EM BUTIR - MIRNOX OU SIMILAR</t>
  </si>
  <si>
    <t>14.3.3</t>
  </si>
  <si>
    <t>CUBA DE EMBUTIR RETANGULAR DE AÇO INOXIDÁVEL, 46 X 30 X 12 CM - FORNECIMENTO E INSTALAÇÃO. AF_01/2020</t>
  </si>
  <si>
    <t>14.3.4</t>
  </si>
  <si>
    <t>TORNEIRA CROMADA 1/2" OU 3/4" PARA TANQUE, PADRÃO POPULAR - FORNECIMENTO E INSTALAÇÃO. AF_01/2020</t>
  </si>
  <si>
    <t>14.3.5</t>
  </si>
  <si>
    <t>TORNEIRA CLÍNICA COM VOLANTE TIPO ALAVANCA</t>
  </si>
  <si>
    <t>14.3.6</t>
  </si>
  <si>
    <t>TORNEIRA MISTURADOR CLÍNICA DE MESA COM AREJADOR ARTICULADO, ACIONAMENTO COTOVELO</t>
  </si>
  <si>
    <t>14.3.7</t>
  </si>
  <si>
    <t>TORNEIRA DE MESA COM FECHAMENTO AUTOMÁTICO, LINHA DECAMATIC ECO, REF.1173.C,  DECA OU SIMILAR</t>
  </si>
  <si>
    <t>14.3.8</t>
  </si>
  <si>
    <t>TORNEIRA PARA LAVATÓRIO, DE MESA, CROMADA, BICA ALTA, REF.: FLEX PLUS, 1198 C 21, DA DECA OU SIMILAR, INCLUSIVE FURO PARA INSTALAÇÃO EM BANCADA</t>
  </si>
  <si>
    <t>14.3.9</t>
  </si>
  <si>
    <t>DUCHA HIGIÊNICA COM REGISTRO, LINHA DREAM, REF. 1984.C87.ACT.CR, DA DECA OU S IMILAR</t>
  </si>
  <si>
    <t>14.3.10</t>
  </si>
  <si>
    <t>BARRA DE APOIO, RETA, FIXA, EM AÇO INOX, L=80CM, D=1 1/4", JACKWAL OU SIMILAR</t>
  </si>
  <si>
    <t>14.3.11</t>
  </si>
  <si>
    <t>14.3.12</t>
  </si>
  <si>
    <t>BARRA DE APOIO RETA, EM ACO INOX POLIDO, COMPRIMENTO 70 CM,  FIXADA NA PAREDE - FORNECIMENTO E INSTALAÇÃO. AF_01/2020</t>
  </si>
  <si>
    <t>14.3.13</t>
  </si>
  <si>
    <t>RALO SECO PVC QUADRADO 15X15 COM GRELHA ACABA MENTO CROMADO</t>
  </si>
  <si>
    <t>14.3.14</t>
  </si>
  <si>
    <t>ESTACAO DE CHAMADA DE LEITO,COM INTERRUPTOR DE EMBUTIR COM COMANDOS DE CHAMADAS,EMERGENCIA E PRESENCA,FIXADA SOBRE CAIXA 4"X4" EMBUTIDA NA PAREDE.FORNECIMENTO E COLOCACAO</t>
  </si>
  <si>
    <t>15</t>
  </si>
  <si>
    <t>INSTALAÇÕES HIDROSSANITÁRIAS</t>
  </si>
  <si>
    <t>15.1</t>
  </si>
  <si>
    <t>HIDRÁULICA</t>
  </si>
  <si>
    <t>15.1.1</t>
  </si>
  <si>
    <t>ACOPLAMENTO RANHURADO EM FERRO FUNDIDO DN 60,3MM 2""</t>
  </si>
  <si>
    <t>15.1.2</t>
  </si>
  <si>
    <t>REGISTRO DE ESFERA, PVC, ROSCÁVEL, COM VOLANTE, 1 1/2" - FORNECIMENTO E INSTALAÇÃO. AF_08/2021</t>
  </si>
  <si>
    <t>15.1.3</t>
  </si>
  <si>
    <t>REGISTRO DE ESFERA, PVC, SOLDÁVEL, COM VOLANTE, DN  50 MM - FORNECIMENTO E INSTALAÇÃO. AF_08/2021</t>
  </si>
  <si>
    <t>15.1.4</t>
  </si>
  <si>
    <t>CURVA 90 GRAUS, PVC, SOLDÁVEL, DN 60 MM, INSTALADO EM RESERVAÇÃO PREDIAL DE ÁGUA - FORNECIMENTO E INSTALAÇÃO. AF_04/2024</t>
  </si>
  <si>
    <t>15.1.5</t>
  </si>
  <si>
    <t>ADAPTADOR CURTO COM BOLSA E ROSCA PARA REGISTRO, PVC, SOLDÁVEL, DN 50 MM X 1 1/2", INSTALADO EM RESERVAÇÃO PREDIAL DE ÁGUA - FORNECIMENTO E INSTALAÇÃO. AF_04/2024</t>
  </si>
  <si>
    <t>15.1.6</t>
  </si>
  <si>
    <t>CURVA 90 GRAUS, PVC, SOLDÁVEL, DN 50MM, INSTALADO EM RAMAL DE DISTRIBUIÇÃO DE ÁGUA - FORNECIMENTO E INSTALAÇÃO. AF_06/2022</t>
  </si>
  <si>
    <t>15.1.7</t>
  </si>
  <si>
    <t>TUBO, PVC, SOLDÁVEL, DE 50MM, INSTALADO EM RAMAL DE DISTRIBUIÇÃO DE ÁGUA - FORNECIMENTO E INSTALAÇÃO. AF_06/2022</t>
  </si>
  <si>
    <t>15.1.8</t>
  </si>
  <si>
    <t>HIDRÔMETRO EM BRONZE, DIÂMETRO DE 40 MM (1 1/2´), FORNECIMENTO E INSTALAÇÃO</t>
  </si>
  <si>
    <t>15.1.9</t>
  </si>
  <si>
    <t>REGISTRO DE GAVETA BRUTO, LATÃO, ROSCÁVEL, 3/4" - FORNECIMENTO E INSTALAÇÃO. AF_08/2021</t>
  </si>
  <si>
    <t>15.1.10</t>
  </si>
  <si>
    <t>REGISTRO DE GAVETA BRUTO, LATÃO, ROSCÁVEL, 1 1/2", COM ACABAMENTO E CANOPLA CROMADOS - FORNECIMENTO E INSTALAÇÃO. AF_08/2021</t>
  </si>
  <si>
    <t>15.1.11</t>
  </si>
  <si>
    <t>REGISTRO DE GAVETA BRUTO, LATÃO, ROSCÁVEL, 3/4", COM ACABAMENTO E CANOPLA CROMADOS - FORNECIMENTO E INSTALAÇÃO. AF_08/2021</t>
  </si>
  <si>
    <t>15.1.12</t>
  </si>
  <si>
    <t>REGISTRO DE PRESSÃO BRUTO, LATÃO, ROSCÁVEL, 3/4", COM ACABAMENTO E CANOPLA CROMADOS - FORNECIMENTO E INSTALAÇÃO. AF_08/2021</t>
  </si>
  <si>
    <t>15.1.13</t>
  </si>
  <si>
    <t>TUBO DE AÇO GALVANIZADO COM COSTURA, CLASSE MÉDIA, DN 40 (1 1/2"), CONEXÃO ROSQUEADA, INSTALADO EM REDE DE ALIMENTAÇÃO PARA HIDRANTE - FORNECIMENTO E INSTALAÇÃO. AF_10/2020</t>
  </si>
  <si>
    <t>15.1.14</t>
  </si>
  <si>
    <t>TUBO DE AÇO GALVANIZADO COM COSTURA, CLASSE MÉDIA, CONEXÃO RANHURADA, DN 65 (2 1/2"), INSTALADO EM PRUMADAS - FORNECIMENTO E INSTALAÇÃO. AF_10/2020</t>
  </si>
  <si>
    <t>15.1.15</t>
  </si>
  <si>
    <t>LUVA DE REDUÇÃO, PVC, SOLDÁVEL, DN 25MM X 20MM, INSTALADO EM RAMAL OU SUB-RAMAL DE ÁGUA - FORNECIMENTO E INSTALAÇÃO. AF_06/2022</t>
  </si>
  <si>
    <t>15.1.16</t>
  </si>
  <si>
    <t>LUVA COM ROSCA, PVC, SOLDÁVEL, DN 50MM X 1.1/2 , INSTALADO EM PRUMADA DE ÁGUA - FORNECIMENTO E INSTALAÇÃO. AF_06/2022</t>
  </si>
  <si>
    <t>15.1.17</t>
  </si>
  <si>
    <t>ADAPTADOR CURTO COM BOLSA E ROSCA PARA REGISTRO, PVC, SOLDÁVEL, DN  25 MM X 3/4", INSTALADO EM RESERVAÇÃO PREDIAL DE ÁGUA - FORNECIMENTO E INSTALAÇÃO. AF_04/2024</t>
  </si>
  <si>
    <t>15.1.18</t>
  </si>
  <si>
    <t>ADAPTADOR CURTO COM BOLSA E ROSCA PARA REGISTRO, PVC, SOLDÁVEL, DN 50MM X 1.1/4", INSTALADO EM RAMAL DE DISTRIBUIÇÃO DE ÁGUA - FORNECIMENTO E INSTALAÇÃO. AF_06/2022</t>
  </si>
  <si>
    <t>15.1.19</t>
  </si>
  <si>
    <t>BUCHA DE REDUÇÃO, CURTA, PVC, SOLDÁVEL, DN 32 X 25 MM, INSTALADO EM RAMAL OU SUB-RAMAL DE ÁGUA - FORNECIMENTO E INSTALAÇÃO. AF_06/2022</t>
  </si>
  <si>
    <t>15.1.20</t>
  </si>
  <si>
    <t>BUCHA DE REDUÇÃO, LONGA, PVC, SOLDÁVEL, DN 50 X 25 MM, INSTALADO EM PRUMADA DE ÁGUA - FORNECIMENTO E INSTALAÇÃO. AF_06/2022</t>
  </si>
  <si>
    <t>15.1.21</t>
  </si>
  <si>
    <t>BUCHA DE REDUÇÃO , LONGA, PVC, SOLDÁVEL, DN 50 X 32 MM, INSTALADO EM RAMAL DE DISTRIBUIÇÃO DE ÁGUA - FORNECIMENTO E INSTALAÇÃO. AF_06/2022</t>
  </si>
  <si>
    <t>15.1.22</t>
  </si>
  <si>
    <t>CURVA 45 GRAUS, PVC, SOLDÁVEL, DN 25MM, INSTALADO EM PRUMADA DE ÁGUA - FORNECIMENTO E INSTALAÇÃO. AF_06/2022</t>
  </si>
  <si>
    <t>15.1.23</t>
  </si>
  <si>
    <t>CURVA 90 GRAUS, PVC, SOLDÁVEL, DN 25MM, INSTALADO EM PRUMADA DE ÁGUA - FORNECIMENTO E INSTALAÇÃO. AF_06/2022</t>
  </si>
  <si>
    <t>15.1.24</t>
  </si>
  <si>
    <t>CURVA DE TRANSPOSIÇÃO, PVC, SOLDÁVEL, DN 25MM, INSTALADO EM RAMAL OU SUB-RAMAL DE ÁGUA   FORNECIMENTO E INSTALAÇÃO. AF_06/2022</t>
  </si>
  <si>
    <t>15.1.25</t>
  </si>
  <si>
    <t>LUVA DE CORRER, PVC, SOLDÁVEL, DN 25MM, INSTALADO EM PRUMADA DE ÁGUA - FORNECIMENTO E INSTALAÇÃO. AF_06/2022</t>
  </si>
  <si>
    <t>15.1.26</t>
  </si>
  <si>
    <t>LUVA DE CORRER, PVC, SOLDÁVEL, DN 50MM, INSTALADO EM PRUMADA DE ÁGUA - FORNECIMENTO E INSTALAÇÃO. AF_06/2022</t>
  </si>
  <si>
    <t>15.1.27</t>
  </si>
  <si>
    <t>TUBO, PVC, SOLDÁVEL, DE 25MM, INSTALADO EM RAMAL OU SUB-RAMAL DE ÁGUA - FORNECIMENTO E INSTALAÇÃO. AF_06/2022</t>
  </si>
  <si>
    <t>15.1.28</t>
  </si>
  <si>
    <t>TUBO, PVC, SOLDÁVEL, DE 32MM, INSTALADO EM RAMAL OU SUB-RAMAL DE ÁGUA - FORNECIMENTO E INSTALAÇÃO. AF_06/2022</t>
  </si>
  <si>
    <t>15.1.29</t>
  </si>
  <si>
    <t>TUBO, PVC, SOLDÁVEL, DE 40MM, INSTALADO EM PRUMADA DE ÁGUA - FORNECIMENTO E INSTALAÇÃO. AF_06/2022</t>
  </si>
  <si>
    <t>15.1.30</t>
  </si>
  <si>
    <t>TE, PVC, SOLDÁVEL, DN 25MM, INSTALADO EM DRENO DE AR-CONDICIONADO - FORNECIMENTO E INSTALAÇÃO. AF_08/2022</t>
  </si>
  <si>
    <t>15.1.31</t>
  </si>
  <si>
    <t>TÊ, PVC, SOLDÁVEL, DN 32 MM INSTALADO EM RESERVAÇÃO PREDIAL DE ÁGUA - FORNECIMENTO E INSTALAÇÃO. AF_04/2024</t>
  </si>
  <si>
    <t>15.1.32</t>
  </si>
  <si>
    <t>TE DE REDUÇÃO, 90 GRAUS, PVC, SOLDÁVEL, DN 50 MM X 32 MM, INSTALADO EM RAMAL DE DISTRIBUIÇÃO DE ÁGUA - FORNECIMENTO E INSTALAÇÃO. AF_06/2022</t>
  </si>
  <si>
    <t>15.1.33</t>
  </si>
  <si>
    <t>TÊ DE REDUÇÃO, PVC, SOLDÁVEL, DN 32MM X 25MM, INSTALADO EM RAMAL OU SUB-RAMAL DE ÁGUA - FORNECIMENTO E INSTALAÇÃO. AF_06/2022</t>
  </si>
  <si>
    <t>15.1.34</t>
  </si>
  <si>
    <t>TÊ DE REDUÇÃO, PVC, SOLDÁVEL, DN 50MM X 25MM, INSTALADO EM PRUMADA DE ÁGUA - FORNECIMENTO E INSTALAÇÃO. AF_06/2022</t>
  </si>
  <si>
    <t>15.1.35</t>
  </si>
  <si>
    <t>JOELHO 90 GRAUS COM BUCHA DE LATÃO, PVC, SOLDÁVEL, DN 25MM, X 3/4  INSTALADO EM RAMAL OU SUB-RAMAL DE ÁGUA - FORNECIMENTO E INSTALAÇÃO. AF_06/2022</t>
  </si>
  <si>
    <t>15.1.36</t>
  </si>
  <si>
    <t>JOELHO 90 GRAUS COM BUCHA DE LATÃO, PVC, SOLDÁVEL, DN 25MM, X 1/2  INSTALADO EM RAMAL OU SUB-RAMAL DE ÁGUA - FORNECIMENTO E INSTALAÇÃO. AF_06/2022</t>
  </si>
  <si>
    <t>15.1.37</t>
  </si>
  <si>
    <t xml:space="preserve">PRESSURIZADOR DE ÁGUA MAX PRESS 270 VF MONOFASICO 220V </t>
  </si>
  <si>
    <t>15.1.38</t>
  </si>
  <si>
    <t>RESERVATÓRIO DE FIBRA DE VIDRO - CAPACIDADE DE 15.000 LITROS</t>
  </si>
  <si>
    <t>15.1.39</t>
  </si>
  <si>
    <t>CURVA 90 GRAUS, PVC, SOLDÁVEL, DN 32MM, INSTALADO EM RAMAL DE DISTRIBUIÇÃO DE ÁGUA - FORNECIMENTO E INSTALAÇÃO. AF_06/2022</t>
  </si>
  <si>
    <t>15.1.40</t>
  </si>
  <si>
    <t>PRESSURIZADOR ATÉ 12MCA/160W/220V</t>
  </si>
  <si>
    <t>15.1.41</t>
  </si>
  <si>
    <t>RESERVATÓRIO EM POLIETILENO DE ALTA DENSIDADE (CISTERNA) COM ANTIOXIDANTE E PROTEÇÃO CONTRA RAIOS ULTRAVIOLETA (UV) - CAPACIDADE DE 5.000 LITROS</t>
  </si>
  <si>
    <t>15.2</t>
  </si>
  <si>
    <t>SANITÁRIA</t>
  </si>
  <si>
    <t>15.2.1</t>
  </si>
  <si>
    <t>TANQUE SÉPTICO CIRCULAR, EM CONCRETO PRÉ-MOLDADO, DIÂMETRO INTERNO = 2,38 M, ALTURA INTERNA = 2,50 M, VOLUME ÚTIL: 10009,8 L (PARA 69 CONTRIBUINTES). AF_12/2020_PA</t>
  </si>
  <si>
    <t>15.2.2</t>
  </si>
  <si>
    <t>FILTRO ANAERÓBIO CIRCULAR, EM CONCRETO PRÉ-MOLDADO, DIÂMETRO INTERNO = 2,88 M, ALTURA INTERNA = 1,75 M, VOLUME ÚTIL: 9.000,00 L (PARA 216 CONTRIBUINTES). AF_12/2020_PA C/BASE SINAP 98061</t>
  </si>
  <si>
    <t>15.2.3</t>
  </si>
  <si>
    <t>CAIXA DE GORDURA SIMPLES, CIRCULAR, EM CONCRETO PRÉ-MOLDADO, DIÂMETRO INTERNO = 0,4 M, ALTURA INTERNA = 0,4 M. AF_12/2020</t>
  </si>
  <si>
    <t>15.2.4</t>
  </si>
  <si>
    <t>CAIXA SIFONADA, PVC, DN 100 X 100 X 50 MM, JUNTA ELÁSTICA, FORNECIDA E INSTALADA EM RAMAL DE DESCARGA OU EM RAMAL DE ESGOTO SANITÁRIO. AF_08/2022</t>
  </si>
  <si>
    <t>15.2.5</t>
  </si>
  <si>
    <t>CAIXA DE INSPEÇÃO  0.60 X 0.60 X 0.60M</t>
  </si>
  <si>
    <t>15.2.6</t>
  </si>
  <si>
    <t>CAIXA SIFONADA, COM GRELHA QUADRADA, PVC, DN 150 X 150 X 50 MM, JUNTA SOLDÁVEL, FORNECIDA E INSTALADA EM RAMAL DE DESCARGA OU EM RAMAL DE ESGOTO SANITÁRIO. AF_08/2022</t>
  </si>
  <si>
    <t>15.2.7</t>
  </si>
  <si>
    <t>CAIXA SIFONADA, PVC, DN 150 X 185 X 75 MM, JUNTA ELÁSTICA, FORNECIDA E INSTALADA EM RAMAL DE DESCARGA OU EM RAMAL DE ESGOTO SANITÁRIO. AF_08/2022</t>
  </si>
  <si>
    <t>15.2.8</t>
  </si>
  <si>
    <t>RALO SIFONADO, PVC, DN 100 X 40 MM, JUNTA SOLDÁVEL, FORNECIDO E INSTALADO EM RAMAL DE DESCARGA OU EM RAMAL DE ESGOTO SANITÁRIO. AF_08/2022</t>
  </si>
  <si>
    <t>15.2.9</t>
  </si>
  <si>
    <t>SIFÃO DO TIPO FLEXÍVEL EM PVC 1  X 1.1/2  - FORNECIMENTO E INSTALAÇÃO. AF_01/2020</t>
  </si>
  <si>
    <t>15.2.10</t>
  </si>
  <si>
    <t>VÁLVULA EM PLÁSTICO 1" PARA PIA, TANQUE OU LAVATÓRIO, COM OU SEM LADRÃO - FORNECIMENTO E INSTALAÇÃO. AF_01/2020</t>
  </si>
  <si>
    <t>15.2.11</t>
  </si>
  <si>
    <t>CURVA LONGA, 45 GRAUS, PVC OCRE, JUNTA ELÁSTICA, DN 100 MM, PARA COLETOR PREDIAL DE ESGOTO. AF_06/2022</t>
  </si>
  <si>
    <t>15.2.12</t>
  </si>
  <si>
    <t>CURVA CURTA 90 GRAUS, PVC, SERIE NORMAL, ESGOTO PREDIAL, DN 100 MM, JUNTA ELÁSTICA, FORNECIDO E INSTALADO EM PRUMADA DE ESGOTO SANITÁRIO OU VENTILAÇÃO. AF_08/2022</t>
  </si>
  <si>
    <t>15.2.13</t>
  </si>
  <si>
    <t>CURVA CURTA 90 GRAUS, PVC, SERIE NORMAL, ESGOTO PREDIAL, DN 40 MM, JUNTA SOLDÁVEL, FORNECIDO E INSTALADO EM RAMAL DE DESCARGA OU RAMAL DE ESGOTO SANITÁRIO. AF_08/2022</t>
  </si>
  <si>
    <t>15.2.14</t>
  </si>
  <si>
    <t>JOELHO 45 GRAUS, PVC, SERIE NORMAL, ESGOTO PREDIAL, DN 40 MM, JUNTA SOLDÁVEL, FORNECIDO E INSTALADO EM RAMAL DE DESCARGA OU RAMAL DE ESGOTO SANITÁRIO. AF_08/2022</t>
  </si>
  <si>
    <t>15.2.15</t>
  </si>
  <si>
    <t>JOELHO 45 GRAUS, PVC, SERIE NORMAL, ESGOTO PREDIAL, DN 50 MM, JUNTA ELÁSTICA, FORNECIDO E INSTALADO EM RAMAL DE DESCARGA OU RAMAL DE ESGOTO SANITÁRIO. AF_08/2022</t>
  </si>
  <si>
    <t>15.2.16</t>
  </si>
  <si>
    <t>JOELHO 45 GRAUS, PVC, SERIE NORMAL, ESGOTO PREDIAL, DN 75 MM, JUNTA ELÁSTICA, FORNECIDO E INSTALADO EM RAMAL DE DESCARGA OU RAMAL DE ESGOTO SANITÁRIO. AF_08/2022</t>
  </si>
  <si>
    <t>15.2.17</t>
  </si>
  <si>
    <t>JOELHO 90 GRAUS, PVC, SERIE NORMAL, ESGOTO PREDIAL, DN 50 MM, JUNTA ELÁSTICA, FORNECIDO E INSTALADO EM RAMAL DE DESCARGA OU RAMAL DE ESGOTO SANITÁRIO. AF_08/2022</t>
  </si>
  <si>
    <t>15.2.18</t>
  </si>
  <si>
    <t>JOELHO 90 GRAUS, PVC, SERIE NORMAL, ESGOTO PREDIAL, DN 40 MM, JUNTA SOLDÁVEL, FORNECIDO E INSTALADO EM RAMAL DE DESCARGA OU RAMAL DE ESGOTO SANITÁRIO. AF_08/2022</t>
  </si>
  <si>
    <t>15.2.19</t>
  </si>
  <si>
    <t>JUNÇÃO DE REDUÇÃO INVERTIDA, PVC, SÉRIE NORMAL, ESGOTO PREDIAL, DN 100 X 50 MM, JUNTA ELÁSTICA, FORNECIDO E INSTALADO EM RAMAL DE DESCARGA OU RAMAL DE ESGOTO SANITÁRIO. AF_08/2022</t>
  </si>
  <si>
    <t>15.2.20</t>
  </si>
  <si>
    <t>JUNÇÃO SIMPLES, PVC, SERIE NORMAL, ESGOTO PREDIAL, DN 40 MM, JUNTA SOLDÁVEL, FORNECIDO E INSTALADO EM RAMAL DE DESCARGA OU RAMAL DE ESGOTO SANITÁRIO. AF_08/2022</t>
  </si>
  <si>
    <t>15.2.21</t>
  </si>
  <si>
    <t>JUNÇÃO DE REDUÇÃO INVERTIDA, PVC, SÉRIE NORMAL, ESGOTO PREDIAL, DN 75 X 50 MM, JUNTA ELÁSTICA, FORNECIDO E INSTALADO EM PRUMADA DE ESGOTO SANITÁRIO OU VENTILAÇÃO. AF_08/2022</t>
  </si>
  <si>
    <t>15.2.22</t>
  </si>
  <si>
    <t>JUNÇÃO SIMPLES, PVC, SERIE NORMAL, ESGOTO PREDIAL, DN 75 X 75 MM, JUNTA ELÁSTICA, FORNECIDO E INSTALADO EM RAMAL DE DESCARGA OU RAMAL DE ESGOTO SANITÁRIO. AF_08/2022</t>
  </si>
  <si>
    <t>15.2.23</t>
  </si>
  <si>
    <t>REDUÇÃO EXCÊNTRICA, PVC, SERIE R, ÁGUA PLUVIAL, DN 75 X 50 MM, JUNTA ELÁSTICA, FORNECIDO E INSTALADO EM RAMAL DE ENCAMINHAMENTO. AF_06/2022</t>
  </si>
  <si>
    <t>15.2.24</t>
  </si>
  <si>
    <t>TUBO DE PVC RÍGIDO PXB COM VIROLA E ANEL DE BORRACHA, LINHA ESGOTO SÉRIE REFORÇADA ´R´, DN= 100 MM, INCLUSIVE CONEXÕES</t>
  </si>
  <si>
    <t>15.2.25</t>
  </si>
  <si>
    <t>TUBO DE PVC RÍGIDO PXB COM VIROLA E ANEL DE BORRACHA, LINHA ESGOTO SÉRIE REFORÇADA ´R´, DN= 50 MM, INCLUSIVE CONEXÕES</t>
  </si>
  <si>
    <t>15.2.26</t>
  </si>
  <si>
    <t>TUBO DE PVC RÍGIDO PXB COM VIROLA E ANEL DE BORRACHA, LINHA ESGOTO SÉRIE REFORÇADA ´R´, DN= 75 MM, INCLUSIVE CONEXÕES</t>
  </si>
  <si>
    <t>15.2.27</t>
  </si>
  <si>
    <t>TUBO DE PVC RÍGIDO SOLDÁVEL MARROM, DN= 40 MM, (1 1/4´), INCLUSIVE CONEXÕES</t>
  </si>
  <si>
    <t>15.2.28</t>
  </si>
  <si>
    <t>TUBO DE PVC RÍGIDO BRANCO, PONTAS LISAS, SOLDÁVEL, LINHA ESGOTO SÉRIE NORMAL, DN= 40 MM, INCLUSIVE CONEXÕES</t>
  </si>
  <si>
    <t>15.2.29</t>
  </si>
  <si>
    <t>TUBO DE PVC RÍGIDO, PONTAS LISAS, SOLDÁVEL, LINHA ESGOTO SÉRIE REFORÇADA ´R´, DN= 40 MM, INCLUSIVE CONEXÕES</t>
  </si>
  <si>
    <t>15.2.30</t>
  </si>
  <si>
    <t>TE, PVC, SERIE NORMAL, ESGOTO PREDIAL, DN 40 X 40 MM, JUNTA SOLDÁVEL, FORNECIDO E INSTALADO EM RAMAL DE DESCARGA OU RAMAL DE ESGOTO SANITÁRIO. AF_08/2022</t>
  </si>
  <si>
    <t>15.2.31</t>
  </si>
  <si>
    <t>VEDAÇÃO PARA SAÍDA DE VASO SANITÁRIO EM  PVC RÍGIDO SOLDÁVEL, PARA ESGOTO PRI MÁRIO, DIÂM = 100MM</t>
  </si>
  <si>
    <t>15.2.32</t>
  </si>
  <si>
    <t>15.2.33</t>
  </si>
  <si>
    <t>BUCHA DE REDUÇÃO, LONGA, PVC, SOLDÁVEL, DN 40 X 25 MM, INSTALADO EM RAMAL DE DISTRIBUIÇÃO DE ÁGUA - FORNECIMENTO E INSTALAÇÃO. AF_06/2022</t>
  </si>
  <si>
    <t>15.2.34</t>
  </si>
  <si>
    <t>15.2.35</t>
  </si>
  <si>
    <t>JOELHO 90 GRAUS, PVC, SOLDÁVEL, DN 25MM, INSTALADO EM RAMAL DE DISTRIBUIÇÃO DE ÁGUA - FORNECIMENTO E INSTALAÇÃO. AF_06/2022</t>
  </si>
  <si>
    <t>15.2.36</t>
  </si>
  <si>
    <t>15.2.37</t>
  </si>
  <si>
    <t>SIFÃO DO TIPO GARRAFA/COPO EM PVC 1.1/4  X 1.1/2" - FORNECIMENTO E INSTALAÇÃO. AF_01/2020</t>
  </si>
  <si>
    <t>15.2.38</t>
  </si>
  <si>
    <t>JOELHO 45º DE PVC RÍGIDO, SÉRIE R, DIÂM = 50MM</t>
  </si>
  <si>
    <t>15.2.39</t>
  </si>
  <si>
    <t>CAIXA DE COLETORA DE TALVEGUE - CCT 02 (PADRÃO DNIT)</t>
  </si>
  <si>
    <t>15.2.40</t>
  </si>
  <si>
    <t>CONCRETO MAGRO PARA LASTRO, TRAÇO 1:4,5:4,5 (EM MASSA SECA DE CIMENTO/ AREIA MÉDIA/ BRITA 1) - PREPARO MECÂNICO COM BETONEIRA 400 L. AF_05/2021</t>
  </si>
  <si>
    <t>15.2.41</t>
  </si>
  <si>
    <t>TERMINAL DE VENTILAÇÃO, PVC, SÉRIE NORMAL, ESGOTO PREDIAL, DN 50 MM, JUNTA SOLDÁVEL, FORNECIDO E INSTALADO EM PRUMADA DE ESGOTO SANITÁRIO OU VENTILAÇÃO. AF_08/2022</t>
  </si>
  <si>
    <t>15.2.42</t>
  </si>
  <si>
    <t>TE, PVC, SERIE NORMAL, ESGOTO PREDIAL, DN 50 X 50 MM, JUNTA ELÁSTICA, FORNECIDO E INSTALADO EM PRUMADA DE ESGOTO SANITÁRIO OU VENTILAÇÃO. AF_08/2022</t>
  </si>
  <si>
    <t>15.2.43</t>
  </si>
  <si>
    <t>TE, PVC, SERIE NORMAL, ESGOTO PREDIAL, DN 75 X 75 MM, JUNTA ELÁSTICA, FORNECIDO E INSTALADO EM PRUMADA DE ESGOTO SANITÁRIO OU VENTILAÇÃO. AF_08/2022</t>
  </si>
  <si>
    <t>15.3</t>
  </si>
  <si>
    <t>PLUVIAL</t>
  </si>
  <si>
    <t>15.3.1</t>
  </si>
  <si>
    <t>CAIXA DE PASSAGEM EM ALVENARIA DE TIJOLOS MACIÇOS ESP. = 0,12M,  DIM. INT. =  0.50 X 0.50 X 0.60M, COM GRELHA DE FERRO FUNDIDO</t>
  </si>
  <si>
    <t>15.3.2</t>
  </si>
  <si>
    <t>*CAIXA DE PASSAGEM EM ALVENARIA DE TIJOLOS MACIÇOS ESP=12CM, DIM. INT. 0,60X0 ,60X1,00M, SEM TAMPA</t>
  </si>
  <si>
    <t>15.3.3</t>
  </si>
  <si>
    <t>RALO HEMISFÉRICO EM Fº Fº, TIPO ABACAXI Ø 100MM</t>
  </si>
  <si>
    <t>15.3.4</t>
  </si>
  <si>
    <t>15.3.5</t>
  </si>
  <si>
    <t>15.3.6</t>
  </si>
  <si>
    <t>CURVA CURTA 90 GRAUS, PVC, SERIE NORMAL, ESGOTO PREDIAL, DN 75 MM, JUNTA ELÁSTICA, FORNECIDO E INSTALADO EM RAMAL DE DESCARGA OU RAMAL DE ESGOTO SANITÁRIO. AF_08/2022</t>
  </si>
  <si>
    <t>15.3.7</t>
  </si>
  <si>
    <t>JUNÇÃO SIMPLES, PVC, SERIE NORMAL, ESGOTO PREDIAL, DN 100 X 100 MM, JUNTA ELÁSTICA, FORNECIDO E INSTALADO EM RAMAL DE DESCARGA OU RAMAL DE ESGOTO SANITÁRIO. AF_08/2022</t>
  </si>
  <si>
    <t>15.3.8</t>
  </si>
  <si>
    <t>LUVA DUPLA PVC 100MM</t>
  </si>
  <si>
    <t>15.3.9</t>
  </si>
  <si>
    <t>LUVA SIMPLES, PVC, SERIE R, ÁGUA PLUVIAL, DN 75 MM, JUNTA ELÁSTICA, FORNECIDO E INSTALADO EM CONDUTORES VERTICAIS DE ÁGUAS PLUVIAIS. AF_06/2022</t>
  </si>
  <si>
    <t>15.3.10</t>
  </si>
  <si>
    <t>REDUÇÃO EXCÊNTRICA, PVC, SERIE R, ÁGUA PLUVIAL, DN 100 X 75 MM, JUNTA ELÁSTICA, FORNECIDO E INSTALADO EM RAMAL DE ENCAMINHAMENTO. AF_06/2022</t>
  </si>
  <si>
    <t>15.3.11</t>
  </si>
  <si>
    <t>TUBO PVC RÍGIDO, TIPO COLETOR ESGOTO, JUNTA ELÁSTICA, DN= 100 MM, INCLUSIVE CONEXÕES</t>
  </si>
  <si>
    <t>15.3.12</t>
  </si>
  <si>
    <t>TUBO PVC RÍGIDO, TIPO COLETOR ESGOTO, JUNTA ELÁSTICA, DN= 150 MM, INCLUSIVE CONEXÕES</t>
  </si>
  <si>
    <t>15.3.13</t>
  </si>
  <si>
    <t>TUBO DE PVC RÍGIDO SOLDÁVEL MARROM, DN= 75 MM, (2 1/2´), INCLUSIVE CONEXÕES</t>
  </si>
  <si>
    <t>15.3.14</t>
  </si>
  <si>
    <t>CURVA PVC PARA REDE COLETOR ESGOTO, 45 GR, 200 MM, COM JUNTA ELASTICA.</t>
  </si>
  <si>
    <t>15.3.15</t>
  </si>
  <si>
    <t>TUBO DE PVC PARA REDE COLETORA DE ESGOTO DE PAREDE MACIÇA, DN 200 MM, JUNTA ELÁSTICA - FORNECIMENTO E ASSENTAMENTO. AF_01/2021</t>
  </si>
  <si>
    <t>15.3.16</t>
  </si>
  <si>
    <t>15.3.17</t>
  </si>
  <si>
    <t>15.3.18</t>
  </si>
  <si>
    <t>16</t>
  </si>
  <si>
    <t>PREVENÇÃO E COMBATE A INCÊNDIO (PCI)</t>
  </si>
  <si>
    <t>16.1</t>
  </si>
  <si>
    <t>PLACA DE SINALIZACAO, FOTOLUMINESCENTE, EM PVC , COM LOGOTIPO "CUIDADO RISCO  DE CHOQUE ELÉTRICO"- PLACA E5</t>
  </si>
  <si>
    <t>16.2</t>
  </si>
  <si>
    <t>EXTINTOR DE INCÊNDIO PORTÁTIL COM CARGA DE PQS DE 8 KG, CLASSE BC - FORNECIMENTO E INSTALAÇÃO. AF_10/2020_PE</t>
  </si>
  <si>
    <t>16.3</t>
  </si>
  <si>
    <t>PLACA DE SINALIZACAO, FOTOLUMINESCENTE, EM PVC , COM LOGOTIPO "EXTINTOR DE IN CÊNDIO PORTÁTIL"- PLACA E5</t>
  </si>
  <si>
    <t>16.4</t>
  </si>
  <si>
    <t>PLACA DE SINALIZAÇÃO EM PVC PARA AMBIENTES</t>
  </si>
  <si>
    <t>16.5</t>
  </si>
  <si>
    <t>PLACA DE SINALIZACAO DE SEGURANCA CONTRA INCENDIO, FOTOLUMINESCENTE, RETANGUL AR, *20 X 40* CM, EM PVC *2* MM ANTI-CHAMAS (SIMBOLOS, CORES E PICTOGRAMAS CO NFORME NBR 13434)</t>
  </si>
  <si>
    <t>16.6</t>
  </si>
  <si>
    <t xml:space="preserve">PLACA DE SINALIZAÇÃO EM PVC, COM INDICAÇÃO DE PROIBIÇÃO NORMATIVA                                                                                                                </t>
  </si>
  <si>
    <t>16.7</t>
  </si>
  <si>
    <t>PLACA DE SINALIZACAO, FOTOLUMINESCENTE, 38X19 CM, EM PVC , COM SETA INDICATIV A DE SENTIDO (ESQUERDA OU DIREITA) DE SAÍDA DE EMERGÊNCIA- PLACA S2</t>
  </si>
  <si>
    <t>16.8</t>
  </si>
  <si>
    <t>BLOCO AUTÔNOMO DE ILUMINAÇÃO DE EMERGÊNCIA LED, COM AUTONOMIA MÍNIMA DE 3 HORAS, FLUXO LUMINOSO DE 2.000 ATÉ 3.000 LÚMENS, EQUIPADO COM 2 FARÓIS</t>
  </si>
  <si>
    <t>16.9</t>
  </si>
  <si>
    <t>ABRIGO DE SOBREPOR EM CHAPA DE AÇO CARBONO PINTADO COM TINTA A BASE DE EPOXI  VERMELHA, DIMENSÕES 75X35X25CM</t>
  </si>
  <si>
    <t>16.10</t>
  </si>
  <si>
    <t xml:space="preserve">PLACA DE SINALIZAÇÃO DE SEGURANÇA CODIGO 14 - 315/158(NBR 13.434); CÓDIGO S3(NT 14/2010-ES) ("SAIDA DE EMERGÊNCIA" - SETA VERTICAL)                                                         </t>
  </si>
  <si>
    <t>16.11</t>
  </si>
  <si>
    <t xml:space="preserve">PLACA FOTOLUMINESCENTE DE SINALIZACAO DE SEGURANCA CONTRA IN CENDIO,PARA EQUIPAMENTOS DE COMBATE A INCENDIO E ALARME,EM P VC ANTICHAMA,DIMENSOES APROXIMADAS DE (20X15)CM,CONFORME ABN T NBR 16820.FORNECIMENTO E COLOCACAO                                                                           </t>
  </si>
  <si>
    <t>17</t>
  </si>
  <si>
    <t>INSTALACÕES ELÉTRICAS</t>
  </si>
  <si>
    <t>17.1</t>
  </si>
  <si>
    <t>INFRAESTRUTURA</t>
  </si>
  <si>
    <t>17.1.1</t>
  </si>
  <si>
    <t>BUCHA COM ARRUELA EM LIGA ESPECIAL ZAMAK P/ELETRODUTO 32MM, D=1 1/4"</t>
  </si>
  <si>
    <t>17.1.2</t>
  </si>
  <si>
    <t>CAIXA RETANGULAR 4" X 2" MÉDIA (1,30 M DO PISO), PVC, INSTALADA EM PAREDE - FORNECIMENTO E INSTALAÇÃO. AF_03/2023</t>
  </si>
  <si>
    <t>17.1.3</t>
  </si>
  <si>
    <t>CAIXA OCTOGONAL 3" X 3", PVC, INSTALADA EM LAJE - FORNECIMENTO E INSTALAÇÃO. AF_03/2023</t>
  </si>
  <si>
    <t>17.1.4</t>
  </si>
  <si>
    <t>ASSENTAMENTO DE TUBO DE CONCRETO PARA REDES COLETORAS DE ESGOTO SANITÁRIO, DIÂMETRO DE 900 MM, JUNTA ELÁSTICA, INSTALADO EM LOCAL COM ALTO NÍVEL DE INTERFERÊNCIAS (NÃO INCLUI FORNECIMENTO). AF_03/2024</t>
  </si>
  <si>
    <t>17.1.5</t>
  </si>
  <si>
    <t>CURVA 90 GRAUS PARA ELETRODUTO, PVC, ROSCÁVEL, DN 40 MM (1 1/4"), PARA CIRCUITOS TERMINAIS, INSTALADA EM PAREDE - FORNECIMENTO E INSTALAÇÃO. AF_03/2023</t>
  </si>
  <si>
    <t>17.1.6</t>
  </si>
  <si>
    <t>LEITOS - PORCA E ARRUELA 1/4""</t>
  </si>
  <si>
    <t>CJ</t>
  </si>
  <si>
    <t>17.1.7</t>
  </si>
  <si>
    <t>LEITOS - PORCA E ARRUELA 3/8""</t>
  </si>
  <si>
    <t>17.1.8</t>
  </si>
  <si>
    <t>CHUMBADOR 3/8"" X 2.1/2"" COM PARAFUSO CBA/CB/CBT ZINCADO</t>
  </si>
  <si>
    <t>17.1.9</t>
  </si>
  <si>
    <t>PARAFUSO LENTILHA 42X13MM COM PORCA E ARRUELA</t>
  </si>
  <si>
    <t>17.1.10</t>
  </si>
  <si>
    <t>SUPORTE PARA FIXACAO FITA ALUMINIO OU CABO COBRE NU</t>
  </si>
  <si>
    <t>17.1.11</t>
  </si>
  <si>
    <t>VERGALHAO ACO GALV C/OM ROSCA TOTAL PARA PERFILADO 1/4""</t>
  </si>
  <si>
    <t xml:space="preserve">M     </t>
  </si>
  <si>
    <t>17.1.12</t>
  </si>
  <si>
    <t>CABO DE COBRE FLEXÍVEL ISOLADO, 16 MM², ANTI-CHAMA 0,6/1,0 KV, PARA CIRCUITOS TERMINAIS - FORNECIMENTO E INSTALAÇÃO. AF_03/2023</t>
  </si>
  <si>
    <t>17.1.13</t>
  </si>
  <si>
    <t>CABO DE COBRE FLEXÍVEL ISOLADO, 25 MM², ANTI-CHAMA 0,6/1,0 KV, PARA REDE ENTERRADA DE DISTRIBUIÇÃO DE ENERGIA ELÉTRICA - FORNECIMENTO E INSTALAÇÃO. AF_12/2021</t>
  </si>
  <si>
    <t>17.1.14</t>
  </si>
  <si>
    <t>CABO DE COBRE FLEXÍVEL ISOLADO, 35 MM², ANTI-CHAMA 0,6/1,0 KV, PARA REDE ENTERRADA DE DISTRIBUIÇÃO DE ENERGIA ELÉTRICA - FORNECIMENTO E INSTALAÇÃO. AF_12/2021</t>
  </si>
  <si>
    <t>17.1.15</t>
  </si>
  <si>
    <t>CABO DE COBRE FLEXÍVEL ISOLADO, 50 MM², ANTI-CHAMA 0,6/1,0 KV, PARA REDE ENTERRADA DE DISTRIBUIÇÃO DE ENERGIA ELÉTRICA - FORNECIMENTO E INSTALAÇÃO. AF_12/2021</t>
  </si>
  <si>
    <t>17.1.16</t>
  </si>
  <si>
    <t>CABO DE COBRE FLEXÍVEL ISOLADO, 6 MM², ANTI-CHAMA 0,6/1,0 KV, PARA CIRCUITOS TERMINAIS - FORNECIMENTO E INSTALAÇÃO. AF_03/2023</t>
  </si>
  <si>
    <t>17.1.17</t>
  </si>
  <si>
    <t>CABO DE COBRE FLEXÍVEL ISOLADO, 1,5 MM², ANTI-CHAMA 450/750 V, PARA CIRCUITOS TERMINAIS - FORNECIMENTO E INSTALAÇÃO. AF_03/2023</t>
  </si>
  <si>
    <t>17.1.18</t>
  </si>
  <si>
    <t>CABO DE COBRE FLEXÍVEL ISOLADO, 2,5 MM², ANTI-CHAMA 450/750 V, PARA CIRCUITOS TERMINAIS - FORNECIMENTO E INSTALAÇÃO. AF_03/2023</t>
  </si>
  <si>
    <t>17.1.19</t>
  </si>
  <si>
    <t>CABO DE COBRE FLEXÍVEL ISOLADO, 4 MM², ANTI-CHAMA 450/750 V, PARA CIRCUITOS TERMINAIS - FORNECIMENTO E INSTALAÇÃO. AF_03/2023</t>
  </si>
  <si>
    <t>17.1.20</t>
  </si>
  <si>
    <t>CABO DE COBRE FLEXÍVEL ISOLADO, 6 MM², ANTI-CHAMA 450/750 V, PARA CIRCUITOS TERMINAIS - FORNECIMENTO E INSTALAÇÃO. AF_03/2023</t>
  </si>
  <si>
    <t>17.1.21</t>
  </si>
  <si>
    <t>CAIXA ENTERRADA ELÉTRICA RETANGULAR, EM ALVENARIA COM TIJOLOS CERÂMICOS MACIÇOS, FUNDO COM BRITA, DIMENSÕES INTERNAS: 0,3X0,3X0,3 M. AF_12/2020</t>
  </si>
  <si>
    <t>17.1.22</t>
  </si>
  <si>
    <t xml:space="preserve">CAIXA DE PASSAGEM CH.DE ACO C/TAMPA APARAF. 200X200X100 PISO                                                                                                                    </t>
  </si>
  <si>
    <t>17.1.23</t>
  </si>
  <si>
    <t xml:space="preserve">CAIXA DE PASSAGEM DE ACO C/ TAMPA APARAFUSADA 302X302X120                                                                                                                                        </t>
  </si>
  <si>
    <t>17.1.24</t>
  </si>
  <si>
    <t>INTERRUPTOR PARALELO (1 MÓDULO), 10A/250V, INCLUINDO SUPORTE E PLACA - FORNECIMENTO E INSTALAÇÃO. AF_03/2023</t>
  </si>
  <si>
    <t>17.1.25</t>
  </si>
  <si>
    <t>INTERRUPTOR PARALELO (2 MÓDULOS), 10A/250V, INCLUINDO SUPORTE E PLACA - FORNECIMENTO E INSTALAÇÃO. AF_03/2023</t>
  </si>
  <si>
    <t>17.1.26</t>
  </si>
  <si>
    <t>INTERRUPTOR SIMPLES (1 MÓDULO) COM INTERRUPTOR PARALELO (1 MÓDULO), 10A/250V, INCLUINDO SUPORTE E PLACA - FORNECIMENTO E INSTALAÇÃO. AF_03/2023</t>
  </si>
  <si>
    <t>17.1.27</t>
  </si>
  <si>
    <t>INTERRUPTOR SIMPLES (1 MÓDULO), 10A/250V, INCLUINDO SUPORTE E PLACA - FORNECIMENTO E INSTALAÇÃO. AF_03/2023</t>
  </si>
  <si>
    <t>17.1.28</t>
  </si>
  <si>
    <t xml:space="preserve">PLACA COM UM FURO IMPERIA BRANCO IRIEL P/ SAIDA CABO DE SOM                                                                                                                                                             </t>
  </si>
  <si>
    <t>17.1.29</t>
  </si>
  <si>
    <t>PLACA CEGA SEM FURO</t>
  </si>
  <si>
    <t>17.1.30</t>
  </si>
  <si>
    <t>PLACA (ESPELHO) 1 POSTO HORIZONTAL 4X2 PIAL PLUS</t>
  </si>
  <si>
    <t>17.1.31</t>
  </si>
  <si>
    <t>TOMADA MÉDIA DE EMBUTIR (1 MÓDULO), 2P+T 10 A, INCLUINDO SUPORTE E PLACA - FORNECIMENTO E INSTALAÇÃO. AF_03/2023</t>
  </si>
  <si>
    <t>17.1.32</t>
  </si>
  <si>
    <t>INTERRUPTOR PARALELO (1 MÓDULO) COM 1 TOMADA DE EMBUTIR 2P+T 10 A, SEM SUPORTE E SEM PLACA - FORNECIMENTO E INSTALAÇÃO. AF_03/2023</t>
  </si>
  <si>
    <t>17.1.33</t>
  </si>
  <si>
    <t>INTERRUPTOR SIMPLES (1 MÓDULO) COM 1 TOMADA DE EMBUTIR 2P+T 10 A, SEM SUPORTE E SEM PLACA - FORNECIMENTO E INSTALAÇÃO. AF_03/2023</t>
  </si>
  <si>
    <t>17.1.34</t>
  </si>
  <si>
    <t>TOMADA MÉDIA DE EMBUTIR (2 MÓDULOS), 2P+T 10 A, SEM SUPORTE E SEM PLACA - FORNECIMENTO E INSTALAÇÃO. AF_03/2023</t>
  </si>
  <si>
    <t>17.1.35</t>
  </si>
  <si>
    <t>TOMADA MÉDIA DE EMBUTIR (2 MÓDULOS), 2P+T 20 A, SEM SUPORTE E SEM PLACA - FORNECIMENTO E INSTALAÇÃO. AF_03/2023</t>
  </si>
  <si>
    <t>17.1.36</t>
  </si>
  <si>
    <t>TOMADA MÉDIA DE EMBUTIR (3 MÓDULOS), 2P+T 10 A, SEM SUPORTE E SEM PLACA - FORNECIMENTO E INSTALAÇÃO. AF_03/2023</t>
  </si>
  <si>
    <t>17.1.37</t>
  </si>
  <si>
    <t>TOMADA MÉDIA DE EMBUTIR (1 MÓDULO), 2P+T 10 A, SEM SUPORTE E SEM PLACA - FORNECIMENTO E INSTALAÇÃO. AF_03/2023</t>
  </si>
  <si>
    <t>17.1.38</t>
  </si>
  <si>
    <t>TOMADA MÉDIA DE EMBUTIR (1 MÓDULO), 2P+T 20 A, SEM SUPORTE E SEM PLACA - FORNECIMENTO E INSTALAÇÃO. AF_03/2023</t>
  </si>
  <si>
    <t>17.1.39</t>
  </si>
  <si>
    <t>DISJUNTOR TERMOMAGNETICO TRIPOLAR  63 A, PADRÃO DIN (EUROPEU - LINHA BRANCA), CURVA C</t>
  </si>
  <si>
    <t>17.1.40</t>
  </si>
  <si>
    <t>DISJUNTOR DIN TRIPOLAR 100A CURVA C STECK</t>
  </si>
  <si>
    <t>17.1.41</t>
  </si>
  <si>
    <t>DISJUNTOR MONOPOLAR TIPO DIN, CORRENTE NOMINAL DE 10A - FORNECIMENTO E INSTALAÇÃO. AF_10/2020</t>
  </si>
  <si>
    <t>17.1.42</t>
  </si>
  <si>
    <t>DISJUNTOR MONOPOLAR TIPO DIN, CORRENTE NOMINAL DE 16A - FORNECIMENTO E INSTALAÇÃO. AF_10/2020</t>
  </si>
  <si>
    <t>17.1.43</t>
  </si>
  <si>
    <t>DISJUNTOR BIPOLAR TIPO DIN, CORRENTE NOMINAL DE 16A - FORNECIMENTO E INSTALAÇÃO. AF_10/2020</t>
  </si>
  <si>
    <t>17.1.44</t>
  </si>
  <si>
    <t>DISJUNTOR BIPOLAR TIPO DIN, CORRENTE NOMINAL DE 20A - FORNECIMENTO E INSTALAÇÃO. AF_10/2020</t>
  </si>
  <si>
    <t>17.1.45</t>
  </si>
  <si>
    <t>DISJUNTOR BIPOLAR TIPO DIN, CORRENTE NOMINAL DE 32A - FORNECIMENTO E INSTALAÇÃO. AF_10/2020</t>
  </si>
  <si>
    <t>17.1.46</t>
  </si>
  <si>
    <t>DISJUNTOR BIPOLAR TIPO DIN, CORRENTE NOMINAL DE 40A - FORNECIMENTO E INSTALAÇÃO. AF_10/2020</t>
  </si>
  <si>
    <t>17.1.47</t>
  </si>
  <si>
    <t>DISJUNTOR TERMOMAGNETICO BIPOLAR 70 A, PADRÃO DIN (EUROPEU - LINHA BRANCA), C URVA C, CORRENTE 5KA</t>
  </si>
  <si>
    <t>17.1.48</t>
  </si>
  <si>
    <t>DISJUNTOR TERMOMAGNETICO TRIPOLAR 160 A, PADRÃO DIN (EUROPEU - LINHA BRANCA), 65KA</t>
  </si>
  <si>
    <t>17.1.49</t>
  </si>
  <si>
    <t>DISPOSITIVO PROTETOR DE SURTO 220V OU 127V, 20 KA, TRIFASICO</t>
  </si>
  <si>
    <t>17.1.50</t>
  </si>
  <si>
    <t xml:space="preserve">DISPOSITIVO DE PROTEÇÃO CONTRA SURTO, 1 POLO, SUPORTABILIDADE &amp;LT;= 4 KV, UN ATÉ 240V/415V, IIMP = 60 KA, CURVA DE ENSAIO 10/350ΜS - CLASSE 1                                                                                                                                        </t>
  </si>
  <si>
    <t>17.1.51</t>
  </si>
  <si>
    <t>DISPOSITIVO DIF.RESIDUAL DR ALTA SENS. TETRAP.100A</t>
  </si>
  <si>
    <t>17.1.52</t>
  </si>
  <si>
    <t>DISPOSITIVO DR TETRAPOLAR 100 A, TIPO AC, 30MA</t>
  </si>
  <si>
    <t>17.1.53</t>
  </si>
  <si>
    <t>SAIDA HORIZONTAL PARA ELETROCALHA 1 1/4""</t>
  </si>
  <si>
    <t>UND</t>
  </si>
  <si>
    <t>17.1.54</t>
  </si>
  <si>
    <t>CURVA VERTICAL EXTERNA PARA ELETROCALHA 100X50MM</t>
  </si>
  <si>
    <t>17.1.55</t>
  </si>
  <si>
    <t>ELETROCALHA PERFURADA TIPO ""U"" 100X50 CHAPA 20 SEM TAMPA</t>
  </si>
  <si>
    <t>17.1.56</t>
  </si>
  <si>
    <t>SUPORTE VERTICAL  100 X 75 MM  PARA FIXAÇÃO DE ELETROCALHA METÁLICA ( REF.: M OPA OU SIMILAR)</t>
  </si>
  <si>
    <t>17.1.57</t>
  </si>
  <si>
    <t>TALA PLANA PERFURADA 50MM PARA ELETROCALHA METÁLICA (REF.: MOPA OU SIMILAR) - REV 01</t>
  </si>
  <si>
    <t>17.1.58</t>
  </si>
  <si>
    <t>TERMINAL PARA ELETROCALHA 100X50CM</t>
  </si>
  <si>
    <t>17.1.59</t>
  </si>
  <si>
    <t>ELETRODUTO FLEXÍVEL CORRUGADO REFORÇADO, PVC, DN 32 MM (1"), PARA CIRCUITOS TERMINAIS, INSTALADO EM FORRO - FORNECIMENTO E INSTALAÇÃO. AF_03/2023_PA</t>
  </si>
  <si>
    <t>17.1.60</t>
  </si>
  <si>
    <t>ELETRODUTO FLEXÍVEL CORRUGADO REFORÇADO, PVC, DN 25 MM (3/4"), PARA CIRCUITOS TERMINAIS, INSTALADO EM FORRO - FORNECIMENTO E INSTALAÇÃO. AF_03/2023_PA</t>
  </si>
  <si>
    <t>17.1.61</t>
  </si>
  <si>
    <t>ELETRODUTO RÍGIDO ROSCÁVEL, PVC, DN 50 MM (1 1/2"), PARA REDE ENTERRADA DE DISTRIBUIÇÃO DE ENERGIA ELÉTRICA - FORNECIMENTO E INSTALAÇÃO. AF_12/2021</t>
  </si>
  <si>
    <t>17.1.62</t>
  </si>
  <si>
    <t>ELETRODUTO RÍGIDO ROSCÁVEL, PVC, DN 40 MM (1 1/4"), PARA CIRCUITOS TERMINAIS, INSTALADO EM FORRO - FORNECIMENTO E INSTALAÇÃO. AF_03/2023</t>
  </si>
  <si>
    <t>17.1.63</t>
  </si>
  <si>
    <t>ELETRODUTO RÍGIDO ROSCÁVEL, PVC, DN 60 MM (2"), PARA REDE ENTERRADA DE DISTRIBUIÇÃO DE ENERGIA ELÉTRICA - FORNECIMENTO E INSTALAÇÃO. AF_12/2021</t>
  </si>
  <si>
    <t>17.1.64</t>
  </si>
  <si>
    <t>ELETRODUTO GALVANIZADO CONFORME NBR13057 -  1 1/4´ COM ACESSÓRIOS</t>
  </si>
  <si>
    <t>17.1.65</t>
  </si>
  <si>
    <t>17.1.66</t>
  </si>
  <si>
    <t>SOQUETE OU BOCAL DE PORCELANA E27 DE TEMPO, REF.MT-2233, MARCA DECORLUX OU SI MILAR</t>
  </si>
  <si>
    <t>17.1.67</t>
  </si>
  <si>
    <t>ARMAÇÃO SECUNDÁRIA, COM 1 ESTRIBO E 1 ISOLADOR - FORNECIMENTO E INSTALAÇÃO. AF_07/2020</t>
  </si>
  <si>
    <t>17.1.68</t>
  </si>
  <si>
    <t>QUADRO DE MEDIÇÃO GERAL DE ENERGIA COM 8 MEDIDORES - FORNECIMENTO E INSTALAÇÃO. AF_10/2020</t>
  </si>
  <si>
    <t>17.1.69</t>
  </si>
  <si>
    <t>BARRAMENTO PENTE 12 POLOS BIFASICO 63A FORCELINE</t>
  </si>
  <si>
    <t>17.1.70</t>
  </si>
  <si>
    <t>BARRAMENTO BIFASICO 34 POLOS 100A COM NEUTRO E TERRA</t>
  </si>
  <si>
    <t>17.1.71</t>
  </si>
  <si>
    <t>BARRAMENTO TRIFASICO PARA ATA 57 DISJUNTORES DIN STECK</t>
  </si>
  <si>
    <t>17.2</t>
  </si>
  <si>
    <t>ILUMINAÇÃO</t>
  </si>
  <si>
    <t>17.2.1</t>
  </si>
  <si>
    <t>LUMINÁRIA ARANDELA TIPO TARTARUGA, DE SOBREPOR, COM 1 LÂMPADA LED DE 6 W, SEM REATOR - FORNECIMENTO E INSTALAÇÃO. AF_02/2020</t>
  </si>
  <si>
    <t>17.2.2</t>
  </si>
  <si>
    <t>LUMINÁRIA LED RETANGULAR DE SOBREPOR COM DIFUSOR TRANSLÚCIDO, 4000 K, FLUXO LUMINOSO DE 3690 A 4800 LM, POTÊNCIA DE 35 W A 41 W</t>
  </si>
  <si>
    <t>17.2.3</t>
  </si>
  <si>
    <t>LUMINARIA DE EMBUTIR PLAFON 18W LED BRANCO FRIO 22,5X22,5</t>
  </si>
  <si>
    <t>17.2.4</t>
  </si>
  <si>
    <t>LUMINÁRIA PLAFON (SOBREPOR) 40 X 40 - 36 W - 6000K - G- LIGHT OU SIMILAR</t>
  </si>
  <si>
    <t>17.2.5</t>
  </si>
  <si>
    <t>LUMINARIA COLUNA/PISO CUPULA REDONDA TECIDO, BASE/HASTE ACO</t>
  </si>
  <si>
    <t>17.3</t>
  </si>
  <si>
    <t xml:space="preserve"> SPDA</t>
  </si>
  <si>
    <t>17.3.1</t>
  </si>
  <si>
    <t>CAIXA DE EQUIPOTENCIALIZAÇÃO EM AÇO 200X200X90MM, PARA EMBUTIR COM TAMPA, COM 9 TERMINAIS, REF:TEL-901 OU SIMILAR (SPDA)</t>
  </si>
  <si>
    <t>17.3.2</t>
  </si>
  <si>
    <t>CAIXA COM GRELHA RETANGULAR DE FERRO FUNDIDO, EM ALVENARIA COM BLOCOS DE CONCRETO, DIMENSÕES INTERNAS: 0,30 X 1,00 X 1,00. AF_12/2020</t>
  </si>
  <si>
    <t>17.3.3</t>
  </si>
  <si>
    <t>CAIXA DE INSPEÇÃO PARA ATERRAMENTO, CIRCULAR, EM POLIETILENO, DIÂMETRO INTERNO = 0,3 M. AF_12/2020</t>
  </si>
  <si>
    <t>17.3.4</t>
  </si>
  <si>
    <t>HASTE DE ATERRAMENTO, DIÂMETRO 3/4", COM 3 METROS - FORNECIMENTO E INSTALAÇÃO. AF_08/2023</t>
  </si>
  <si>
    <t>17.3.5</t>
  </si>
  <si>
    <t>CAPTOR TIPO FRANKLIN PARA SPDA - FORNECIMENTO E INSTALAÇÃO. AF_08/2023</t>
  </si>
  <si>
    <t>17.3.6</t>
  </si>
  <si>
    <t>MASTRO 1 ½", COM 3 METROS, PARA SPDA - FORNECIMENTO E INSTALAÇÃO. AF_08/2023</t>
  </si>
  <si>
    <t>17.3.7</t>
  </si>
  <si>
    <t>MINI CAPTOR PARA SPDA - FORNECIMENTO E INSTALAÇÃO. AF_08/2023</t>
  </si>
  <si>
    <t>17.3.8</t>
  </si>
  <si>
    <t>BASE METÁLICA PARA MASTRO 1 ½"  PARA SPDA - FORNECIMENTO E INSTALAÇÃO. AF_08/2023</t>
  </si>
  <si>
    <t>17.3.9</t>
  </si>
  <si>
    <t>ABRAÇADEIRA DE FIXAÇÃO DE BRAÇOS DE LUMINÁRIAS DE 2" - FORNECIMENTO E INSTALAÇÃO. AF_08/2020</t>
  </si>
  <si>
    <t>17.3.10</t>
  </si>
  <si>
    <t>CABO DE COBRE NU MEIO DURO 7 FIOS 35MM2</t>
  </si>
  <si>
    <t>17.3.11</t>
  </si>
  <si>
    <t>CABO DE COBRE NU MEIO DURO 7 FIOS 50MM2</t>
  </si>
  <si>
    <t>17.3.12</t>
  </si>
  <si>
    <t>ELETRODUTO PVC RÍGIDO, DIÂMETRO 40MM, COM 3 METROS, PARA SPDA - FORNECIMENTO E INSTALAÇÃO. AF_08/2023</t>
  </si>
  <si>
    <t>17.3.13</t>
  </si>
  <si>
    <t>ISOLADOR, TIPO ROLDANA, PARA BAIXA TENSÃO - FORNECIMENTO E INSTALAÇÃO. AF_07/2020</t>
  </si>
  <si>
    <t>18</t>
  </si>
  <si>
    <t>CLIMATIZAÇÃO</t>
  </si>
  <si>
    <t>18.1</t>
  </si>
  <si>
    <t>18.1.1</t>
  </si>
  <si>
    <t>TUBO EM COBRE FLEXÍVEL, DN 1/4", COM ISOLAMENTO, INSTALADO EM RAMAL DE ALIMENTAÇÃO DE AR CONDICIONADO COM CONDENSADORA CENTRAL - FORNECIMENTO E INSTALAÇÃO. AF_12/2015</t>
  </si>
  <si>
    <t>18.1.2</t>
  </si>
  <si>
    <t>TUBO EM COBRE FLEXÍVEL, DN 3/8", COM ISOLAMENTO, INSTALADO EM FORRO, PARA RAMAL DE ALIMENTAÇÃO DE AR CONDICIONADO, INCLUSO FIXADOR. AF_11/2021_PA</t>
  </si>
  <si>
    <t>18.1.3</t>
  </si>
  <si>
    <t>TUBO EM COBRE FLEXÍVEL, DN 1/2", COM ISOLAMENTO, INSTALADO EM FORRO, PARA RAMAL DE ALIMENTAÇÃO DE AR CONDICIONADO, INCLUSO FIXADOR. AF_11/2021_PA</t>
  </si>
  <si>
    <t>18.1.4</t>
  </si>
  <si>
    <t>TUBO EM COBRE FLEXÍVEL, DN 5/8", COM ISOLAMENTO, INSTALADO EM RAMAL DE ALIMENTAÇÃO DE AR CONDICIONADO COM CONDENSADORA INDIVIDUAL - FORNECIMENTO E INSTALAÇÃO. AF_12/2015</t>
  </si>
  <si>
    <t>18.1.5</t>
  </si>
  <si>
    <t>CABO DE COBRE PP CORDPLAST 4 X 2,5 MM2, 450/750V - FORNECIMENTO E INSTALAÇÃO</t>
  </si>
  <si>
    <t>18.1.6</t>
  </si>
  <si>
    <t>CAIXA PARA ENCAIXE E INSTALACAO APARELHO AR CONDICIONADO</t>
  </si>
  <si>
    <t>18.1.7</t>
  </si>
  <si>
    <t>DUTO PARA EXAUSTAO DE AR/VENTILACAO,CHAVETADO EM CHAPA DE AC O GALVANIZADO,NAS DIVERSAS BITOLAS,CONFORME ABNT NBR 16401,I NCLUSIVE SUPORTES PINTADOS,GRELHAS,DIFUSORES EM ALUMINIO EXT RUDADO E DEMAIS ITENS NECESSARIOS.FORNECIMENTO E COLOCACAO</t>
  </si>
  <si>
    <t>18.1.8</t>
  </si>
  <si>
    <t>DUTO FLEXIVEL DE ALUMINIO C/ ISOLAM. TERM.LA VIDRO 150MM 6""</t>
  </si>
  <si>
    <t>18.1.9</t>
  </si>
  <si>
    <t>DUTO FLEXIVEL DE ALUMINIO C/ ISOLAM. TERM.LA VIDRO 100MM 4""</t>
  </si>
  <si>
    <t>18.1.10</t>
  </si>
  <si>
    <t>BARRA ROSCADA BICROMATIZADA Ø 3/8" X 3000MM</t>
  </si>
  <si>
    <t>18.1.11</t>
  </si>
  <si>
    <t>FORNECIMENTO E INSTALAÇÃO DE PORCA SEXTAVADA 3/8" (REF VL 1.55 VALEMAM OU SIM ILAR)</t>
  </si>
  <si>
    <t>18.1.12</t>
  </si>
  <si>
    <t>SUPORTE PARA 2 TUBOS HORIZONTAIS, ESPAÇADO A CADA 56 CM, EM PERFILADO COM COMPRIMENTO DE 25 CM FIXADO EM LAJE, POR METRO DE TUBULAÇÃO FIXADA. AF_09/2023</t>
  </si>
  <si>
    <t>18.2</t>
  </si>
  <si>
    <t>18.2.1</t>
  </si>
  <si>
    <t>EXAUSTOR CENTRIFUGO SIROCO TRIFASICO EC5-TN-3</t>
  </si>
  <si>
    <t>18.2.2</t>
  </si>
  <si>
    <t>EXAUSTOR CENTRIFUGO SIROCO TRIFASICO MOD: EC3-TN-1,5</t>
  </si>
  <si>
    <t>18.2.3</t>
  </si>
  <si>
    <t>CAIXA DE VENTILACAO PARA FORRO CAB-250 - 220V - S&amp;P</t>
  </si>
  <si>
    <t>18.2.4</t>
  </si>
  <si>
    <t>EXAUSTOR AXIAL MULTIVAC MODELO MURO 150A</t>
  </si>
  <si>
    <t>19</t>
  </si>
  <si>
    <t xml:space="preserve">DADOS E VOZ </t>
  </si>
  <si>
    <t>19.1</t>
  </si>
  <si>
    <t>19.2</t>
  </si>
  <si>
    <t>CAIXA DE PASSAGEM DE ACO C/ TAMPA APARAFUSADA 302X302X120</t>
  </si>
  <si>
    <t>19.3</t>
  </si>
  <si>
    <t>TOMADA DE REDE RJ45 - FORNECIMENTO E INSTALAÇÃO. AF_11/2019</t>
  </si>
  <si>
    <t>19.4</t>
  </si>
  <si>
    <t>19.5</t>
  </si>
  <si>
    <t>19.6</t>
  </si>
  <si>
    <t>19.7</t>
  </si>
  <si>
    <t>19.8</t>
  </si>
  <si>
    <t>TOMADA PARA TV, TIPO PINO JACK, COM PLACA</t>
  </si>
  <si>
    <t>20</t>
  </si>
  <si>
    <t>GASES MEDICINAIS</t>
  </si>
  <si>
    <t>20.1</t>
  </si>
  <si>
    <t>TUBO EM COBRE RÍGIDO, DN 15 MM, CLASSE A, SEM ISOLAMENTO, INSTALADO EM RAMAL E SUB-RAMAL DE GÁS MEDICINAL - FORNECIMENTO E INSTALAÇÃO. AF_04/2022</t>
  </si>
  <si>
    <t>20.2</t>
  </si>
  <si>
    <t>TÊ EM COBRE, DN 15 MM, SEM ANEL DE SOLDA, INSTALADO EM RAMAL E SUB-RAMAL DE GÁS MEDICINAL - FORNECIMENTO E INSTALAÇÃO. AF_04/2022</t>
  </si>
  <si>
    <t>20.3</t>
  </si>
  <si>
    <t>COTOVELO EM COBRE, DN 15 MM, 90 GRAUS, SEM ANEL DE SOLDA, INSTALADO EM RAMAL E SUB-RAMAL DE GÁS MEDICINAL - FORNECIMENTO E INSTALAÇÃO. AF_04/2022</t>
  </si>
  <si>
    <t>20.4</t>
  </si>
  <si>
    <t>LUVA EM COBRE, DN 15 MM, SEM ANEL DE SOLDA, INSTALADO EM RAMAL E SUB-RAMAL DE GÁS MEDICINAL - FORNECIMENTO E INSTALAÇÃO. AF_04/2022</t>
  </si>
  <si>
    <t>20.5</t>
  </si>
  <si>
    <t>POSTO DE CONSUMO DE O2 OU AR VÁCUO OU N2O</t>
  </si>
  <si>
    <t>20.6</t>
  </si>
  <si>
    <t>CENTRAL MANIFOLD PARA CILINDROS 2 X 2 PARA OXIGÊNIO, AR COMPRIMIDO E ÓXIDO NI TROSO COM SERPENTINA E SEM VÁLVULA DE ALTA PRESSÃO</t>
  </si>
  <si>
    <t>20.7</t>
  </si>
  <si>
    <t>CENTRAL MANIFOLD PARA CILINDROS 1 X 1PARA OXIGÊNIO, AR COMPRIMIDO E ÓXIDO NIT ROSO COM SERPENTINA E SEM VÁLVULA DE ALTA PRESSÃO</t>
  </si>
  <si>
    <t>20.8</t>
  </si>
  <si>
    <t>20.9</t>
  </si>
  <si>
    <t>CORRENTE GALVANIZADA</t>
  </si>
  <si>
    <t>20.10</t>
  </si>
  <si>
    <t>SUPORTE MÃO FRANCESA EM ACO, ABAS IGUAIS 40 CM, CAPACIDADE MINIMA 70 KG, BRANCO - FORNECIMENTO E INSTALAÇÃO. AF_01/2020</t>
  </si>
  <si>
    <t>20.11</t>
  </si>
  <si>
    <t>FIXAÇÃO DE TUBOS HORIZONTAIS DE PVC ÁGUA/PVC ESGOTO/PVC PLUVIAL/CPVC/PPR/COBRE OU AÇO, DIÂMETROS MENORES OU IGUAIS A 40 MM, COM ABRAÇADEIRA METÁLICA RÍGIDA TIPO  D  COM PARAFUSO DE FIXAÇÃO 1 1/4", FIXADA DIRETAMENTE NA LAJE OU PAREDE. AF_09/2023</t>
  </si>
  <si>
    <t>21</t>
  </si>
  <si>
    <t>URBANIZAÇÃO</t>
  </si>
  <si>
    <t>21.1</t>
  </si>
  <si>
    <t>PAVIMENTAÇÃO E ACESSIBILIDADE</t>
  </si>
  <si>
    <t>21.1.1</t>
  </si>
  <si>
    <t>PISO PODOTÁTIL DE ALERTA OU DIRECIONAL, DE CONCRETO, ASSENTADO SOBRE ARGAMASSA. AF_03/2024</t>
  </si>
  <si>
    <t>21.2</t>
  </si>
  <si>
    <t>PAISAGISMO</t>
  </si>
  <si>
    <t>21.2.1</t>
  </si>
  <si>
    <t>PLANTIO DE GRAMA ESMERALDA OU SÃO CARLOS OU CURITIBANA, EM PLACAS. AF_07/2024</t>
  </si>
  <si>
    <t>21.3</t>
  </si>
  <si>
    <t>SINALIZAÇÃO</t>
  </si>
  <si>
    <t>21.3.1</t>
  </si>
  <si>
    <t>LETRA EM AÇO INOX ESCOVADO/POLIDO 20 X 20CM - INSTALADO</t>
  </si>
  <si>
    <t>21.3.2</t>
  </si>
  <si>
    <t>SINALIZAÇÃO HORIZONTAL COM TINTA RETRORREFLETIVA A BASE DE RESINA ACRÍLICA COM MICROESFERAS DE VIDRO</t>
  </si>
  <si>
    <t>21.3.3</t>
  </si>
  <si>
    <t>PLACA DE REGULAMENTAÇÃO EM AÇO D = 0,60 M - PELÍCULA RETRORREFLETIVA TIPO I + SI - FORNECIMENTO E IMPLANTAÇÃO</t>
  </si>
  <si>
    <t>21.3.4</t>
  </si>
  <si>
    <t>CONCRETO FCK = 15MPA, TRAÇO 1:3,4:3,5 (EM MASSA SECA DE CIMENTO/ AREIA MÉDIA/ BRITA 1) - PREPARO MECÂNICO COM BETONEIRA 400 L. AF_05/2021</t>
  </si>
  <si>
    <t>21.3.5</t>
  </si>
  <si>
    <t>ESCAVAÇÃO MANUAL DE VALA. AF_09/2024</t>
  </si>
  <si>
    <t>21.3.6</t>
  </si>
  <si>
    <t>SUPORTE METÁLICO GALVANIZADO PARA PLACA DE ADVERTÊNCIA OU REGULAMENTAÇÃO - LADO OU DIÂMETRO DE 0,60 M - FORNECIMENTO E IMPLANTAÇÃO</t>
  </si>
  <si>
    <t>21.3.7</t>
  </si>
  <si>
    <t>BICICLETÁRIO TIPO U EM TUBOS DE AÇO GALVANIZADO 1.1/2" E 3" REVESTIDO COM ESMALTE SINTÉTICO BRILHANTE SOBRE SUPERFÍCIE METÁLICA. INCLUSO ZARCÃO E BASE DE CONCRETO</t>
  </si>
  <si>
    <t>Valor total R$</t>
  </si>
  <si>
    <t>Itens com 'Custo Un. R$' na cor azul são de contrapartida do município, por isso seu custo deve permanecer zero!</t>
  </si>
  <si>
    <t>Itens com 'Custo Un. R$' na cor amarela serão executados pela empresa contratante!</t>
  </si>
  <si>
    <t>% Mês 1</t>
  </si>
  <si>
    <t>R$ Mês 1</t>
  </si>
  <si>
    <t>% Mês 2</t>
  </si>
  <si>
    <t>R$ Mês 2</t>
  </si>
  <si>
    <t>% Mês 3</t>
  </si>
  <si>
    <t>R$ Mês 3</t>
  </si>
  <si>
    <t>% Mês 4</t>
  </si>
  <si>
    <t>R$ Mês 4</t>
  </si>
  <si>
    <t>% Mês 5</t>
  </si>
  <si>
    <t>R$ Mês 5</t>
  </si>
  <si>
    <t>% Mês 6</t>
  </si>
  <si>
    <t>R$ Mês 6</t>
  </si>
  <si>
    <t>% Total</t>
  </si>
  <si>
    <t>R$ Total</t>
  </si>
  <si>
    <t>Totais cronograma</t>
  </si>
  <si>
    <t>1º quartil</t>
  </si>
  <si>
    <t>3º quartil</t>
  </si>
  <si>
    <t>Proposto</t>
  </si>
  <si>
    <t>Identificação</t>
  </si>
  <si>
    <t>AC</t>
  </si>
  <si>
    <t>Administração Central</t>
  </si>
  <si>
    <t>S+G</t>
  </si>
  <si>
    <t>Seguro e Garantia</t>
  </si>
  <si>
    <t>R</t>
  </si>
  <si>
    <t>Risco</t>
  </si>
  <si>
    <t>DF</t>
  </si>
  <si>
    <t>Despesas Financeiras</t>
  </si>
  <si>
    <t>L</t>
  </si>
  <si>
    <t>Lucro</t>
  </si>
  <si>
    <t>I*</t>
  </si>
  <si>
    <t>Tributos *</t>
  </si>
  <si>
    <t>Total</t>
  </si>
  <si>
    <t>PIS e COFINS</t>
  </si>
  <si>
    <t>Alíquota ISS</t>
  </si>
  <si>
    <t>Base de cálculo</t>
  </si>
  <si>
    <t>ISS Aplicável</t>
  </si>
  <si>
    <t>Cont. Prev. s/Rec.Bruta</t>
  </si>
  <si>
    <t>K1=</t>
  </si>
  <si>
    <t>Encargos sociais incidentes sobre a mão de obra</t>
  </si>
  <si>
    <t>k2=</t>
  </si>
  <si>
    <t>Administração central (overhead)</t>
  </si>
  <si>
    <t>k3=</t>
  </si>
  <si>
    <t>Margem bruta</t>
  </si>
  <si>
    <t>k4=</t>
  </si>
  <si>
    <t>Impostos (PIS + COFINS + ISS)</t>
  </si>
  <si>
    <t>K</t>
  </si>
  <si>
    <t>{[(1+k1+k2)(1+k3)]/(1-k4)}</t>
  </si>
  <si>
    <t>TRDE</t>
  </si>
  <si>
    <t>[(1+k3)/(1-k4)]</t>
  </si>
  <si>
    <t>Material R$</t>
  </si>
  <si>
    <t>Serviço R$</t>
  </si>
  <si>
    <t>Total Material R$</t>
  </si>
  <si>
    <t>Total Serviço R$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</si>
</sst>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0\ 000\ 000\ 0000\ 00"/>
    <numFmt numFmtId="165" formatCode="00\ 000\ 0000\ 00"/>
    <numFmt numFmtId="166" formatCode="\(##\)\ ####\-####"/>
    <numFmt numFmtId="167" formatCode="\(000\)\ 0000\-0000"/>
    <numFmt numFmtId="168" formatCode="#,##0.0000"/>
    <numFmt numFmtId="169" formatCode="###,##0.00"/>
    <numFmt numFmtId="170" formatCode="###,##0.0000"/>
    <numFmt numFmtId="171" formatCode="#,##0.00##"/>
  </numFmts>
  <fonts count="5">
    <font>
      <sz val="11"/>
      <color indexed="8"/>
      <name val="Calibri"/>
      <family val="2"/>
      <scheme val="minor"/>
    </font>
    <font>
      <b/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color indexed="8"/>
      <name val="Calibri"/>
    </font>
  </fonts>
  <fills count="6">
    <fill>
      <patternFill patternType="none"/>
    </fill>
    <fill>
      <patternFill patternType="gray125"/>
    </fill>
    <fill>
      <patternFill patternType="solid">
        <fgColor rgb="FFFFFF64"/>
      </patternFill>
    </fill>
    <fill>
      <patternFill patternType="solid">
        <fgColor rgb="FFC0C0C0"/>
      </patternFill>
    </fill>
    <fill>
      <patternFill patternType="solid">
        <fgColor rgb="FFB0E0E6"/>
      </patternFill>
    </fill>
    <fill>
      <patternFill patternType="solid">
        <fgColor indexed="22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14" fontId="0" fillId="0" borderId="0" xfId="0" applyNumberFormat="1"/>
    <xf numFmtId="0" fontId="3" fillId="0" borderId="0" xfId="0" applyFont="1"/>
    <xf numFmtId="4" fontId="4" fillId="5" borderId="1" xfId="0" applyNumberFormat="1" applyFont="1" applyFill="1" applyBorder="1"/>
    <xf numFmtId="0" fontId="2" fillId="2" borderId="1" xfId="0" applyFont="1" applyFill="1" applyBorder="1" applyAlignment="1" applyProtection="1">
      <alignment vertical="top"/>
      <protection locked="0"/>
    </xf>
    <xf numFmtId="0" fontId="1" fillId="0" borderId="0" xfId="0" applyFont="1" applyAlignment="1">
      <alignment horizontal="left" vertical="top"/>
    </xf>
    <xf numFmtId="0" fontId="1" fillId="3" borderId="0" xfId="0" applyFont="1" applyFill="1" applyAlignment="1">
      <alignment horizontal="left"/>
    </xf>
    <xf numFmtId="0" fontId="1" fillId="3" borderId="1" xfId="0" applyFont="1" applyFill="1" applyBorder="1" applyAlignment="1">
      <alignment horizontal="left"/>
    </xf>
    <xf numFmtId="4" fontId="1" fillId="3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168" fontId="2" fillId="0" borderId="1" xfId="0" applyNumberFormat="1" applyFont="1" applyBorder="1" applyAlignment="1">
      <alignment horizontal="right" vertical="top"/>
    </xf>
    <xf numFmtId="169" fontId="2" fillId="0" borderId="1" xfId="0" applyNumberFormat="1" applyFont="1" applyBorder="1" applyAlignment="1">
      <alignment horizontal="right" vertical="top"/>
    </xf>
    <xf numFmtId="170" fontId="2" fillId="2" borderId="1" xfId="0" applyNumberFormat="1" applyFont="1" applyFill="1" applyBorder="1" applyAlignment="1" applyProtection="1">
      <alignment horizontal="right" vertical="top"/>
      <protection locked="0"/>
    </xf>
    <xf numFmtId="171" fontId="2" fillId="0" borderId="1" xfId="0" applyNumberFormat="1" applyFont="1" applyBorder="1" applyAlignment="1">
      <alignment horizontal="right" vertical="top"/>
    </xf>
    <xf numFmtId="4" fontId="2" fillId="0" borderId="1" xfId="0" applyNumberFormat="1" applyFont="1" applyBorder="1" applyAlignment="1">
      <alignment horizontal="right" vertical="top"/>
    </xf>
    <xf numFmtId="4" fontId="1" fillId="3" borderId="0" xfId="0" applyNumberFormat="1" applyFont="1" applyFill="1" applyAlignment="1">
      <alignment horizontal="right"/>
    </xf>
    <xf numFmtId="0" fontId="1" fillId="0" borderId="1" xfId="0" applyFont="1" applyBorder="1" applyAlignment="1">
      <alignment horizontal="left" vertical="top"/>
    </xf>
    <xf numFmtId="4" fontId="2" fillId="2" borderId="1" xfId="0" applyNumberFormat="1" applyFont="1" applyFill="1" applyBorder="1" applyAlignment="1" applyProtection="1">
      <alignment horizontal="right" vertical="top"/>
      <protection locked="0"/>
    </xf>
    <xf numFmtId="4" fontId="1" fillId="0" borderId="1" xfId="0" applyNumberFormat="1" applyFont="1" applyBorder="1" applyAlignment="1">
      <alignment horizontal="right" vertical="top"/>
    </xf>
    <xf numFmtId="4" fontId="1" fillId="3" borderId="1" xfId="0" applyNumberFormat="1" applyFont="1" applyFill="1" applyBorder="1" applyAlignment="1">
      <alignment horizontal="right" vertical="top"/>
    </xf>
    <xf numFmtId="4" fontId="2" fillId="2" borderId="1" xfId="0" applyNumberFormat="1" applyFont="1" applyFill="1" applyBorder="1" applyAlignment="1" applyProtection="1">
      <alignment vertical="top"/>
      <protection locked="0"/>
    </xf>
    <xf numFmtId="170" fontId="1" fillId="0" borderId="1" xfId="0" applyNumberFormat="1" applyFont="1" applyBorder="1" applyAlignment="1">
      <alignment horizontal="right" vertical="top"/>
    </xf>
    <xf numFmtId="169" fontId="2" fillId="2" borderId="1" xfId="0" applyNumberFormat="1" applyFont="1" applyFill="1" applyBorder="1" applyAlignment="1" applyProtection="1">
      <alignment horizontal="right" vertical="top"/>
      <protection locked="0"/>
    </xf>
    <xf numFmtId="0" fontId="1" fillId="0" borderId="1" xfId="0" applyFont="1" applyBorder="1" applyAlignment="1">
      <alignment horizontal="center" vertical="top"/>
    </xf>
    <xf numFmtId="0" fontId="2" fillId="2" borderId="1" xfId="0" applyFont="1" applyFill="1" applyBorder="1" applyAlignment="1" applyProtection="1">
      <alignment vertical="top"/>
      <protection locked="0"/>
    </xf>
    <xf numFmtId="165" fontId="2" fillId="2" borderId="1" xfId="0" applyNumberFormat="1" applyFont="1" applyFill="1" applyBorder="1" applyAlignment="1" applyProtection="1">
      <alignment vertical="top"/>
      <protection locked="0"/>
    </xf>
    <xf numFmtId="164" fontId="2" fillId="2" borderId="1" xfId="0" applyNumberFormat="1" applyFont="1" applyFill="1" applyBorder="1" applyAlignment="1" applyProtection="1">
      <alignment vertical="top"/>
      <protection locked="0"/>
    </xf>
    <xf numFmtId="166" fontId="2" fillId="2" borderId="1" xfId="0" applyNumberFormat="1" applyFont="1" applyFill="1" applyBorder="1" applyAlignment="1" applyProtection="1">
      <alignment vertical="top"/>
      <protection locked="0"/>
    </xf>
    <xf numFmtId="14" fontId="2" fillId="2" borderId="1" xfId="0" applyNumberFormat="1" applyFont="1" applyFill="1" applyBorder="1" applyAlignment="1" applyProtection="1">
      <alignment vertical="top"/>
      <protection locked="0"/>
    </xf>
    <xf numFmtId="17" fontId="2" fillId="2" borderId="1" xfId="0" applyNumberFormat="1" applyFont="1" applyFill="1" applyBorder="1" applyAlignment="1" applyProtection="1">
      <alignment vertical="top"/>
      <protection locked="0"/>
    </xf>
    <xf numFmtId="165" fontId="2" fillId="0" borderId="0" xfId="0" applyNumberFormat="1" applyFont="1" applyAlignment="1">
      <alignment horizontal="center" vertical="top"/>
    </xf>
    <xf numFmtId="0" fontId="1" fillId="3" borderId="0" xfId="0" applyFont="1" applyFill="1" applyAlignment="1">
      <alignment horizontal="right"/>
    </xf>
    <xf numFmtId="4" fontId="1" fillId="3" borderId="0" xfId="0" applyNumberFormat="1" applyFont="1" applyFill="1" applyAlignment="1">
      <alignment horizontal="right"/>
    </xf>
    <xf numFmtId="0" fontId="1" fillId="4" borderId="0" xfId="0" applyFont="1" applyFill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0" fontId="2" fillId="0" borderId="2" xfId="0" applyFont="1" applyBorder="1" applyAlignment="1">
      <alignment horizontal="center" vertical="top"/>
    </xf>
    <xf numFmtId="0" fontId="1" fillId="3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167" fontId="1" fillId="0" borderId="0" xfId="0" applyNumberFormat="1" applyFont="1" applyAlignment="1">
      <alignment horizontal="left" vertical="top"/>
    </xf>
    <xf numFmtId="164" fontId="1" fillId="0" borderId="0" xfId="0" applyNumberFormat="1" applyFont="1" applyAlignment="1">
      <alignment horizontal="left" vertical="top"/>
    </xf>
    <xf numFmtId="4" fontId="1" fillId="3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horizontal="left" vertical="top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workbookViewId="0">
      <selection activeCell="C4" sqref="C4:I4"/>
    </sheetView>
  </sheetViews>
  <sheetFormatPr defaultRowHeight="15"/>
  <sheetData>
    <row r="1" spans="1:9">
      <c r="A1" s="26" t="s">
        <v>0</v>
      </c>
      <c r="B1" s="26"/>
      <c r="C1" s="26"/>
      <c r="D1" s="26"/>
      <c r="E1" s="26"/>
      <c r="F1" s="26"/>
      <c r="G1" s="26"/>
      <c r="H1" s="26"/>
      <c r="I1" s="26"/>
    </row>
    <row r="2" spans="1:9">
      <c r="A2" s="26" t="s">
        <v>1</v>
      </c>
      <c r="B2" s="26"/>
      <c r="C2" s="26"/>
      <c r="D2" s="26"/>
      <c r="E2" s="26"/>
      <c r="F2" s="26"/>
      <c r="G2" s="26"/>
      <c r="H2" s="26"/>
      <c r="I2" s="26"/>
    </row>
    <row r="3" spans="1:9">
      <c r="A3" s="26" t="s">
        <v>2</v>
      </c>
      <c r="B3" s="26"/>
      <c r="C3" s="31" t="s">
        <v>3</v>
      </c>
      <c r="D3" s="27"/>
      <c r="E3" s="27"/>
      <c r="F3" s="27"/>
      <c r="G3" s="27"/>
      <c r="H3" s="27"/>
      <c r="I3" s="27"/>
    </row>
    <row r="4" spans="1:9">
      <c r="A4" s="26" t="s">
        <v>4</v>
      </c>
      <c r="B4" s="46"/>
      <c r="C4" s="32" t="s">
        <v>5</v>
      </c>
      <c r="D4" s="27"/>
      <c r="E4" s="27"/>
      <c r="F4" s="27"/>
      <c r="G4" s="27"/>
      <c r="H4" s="27"/>
      <c r="I4" s="27"/>
    </row>
    <row r="5" spans="1:9">
      <c r="A5" s="26" t="s">
        <v>6</v>
      </c>
      <c r="B5" s="27"/>
      <c r="C5" s="27"/>
      <c r="D5" s="27"/>
      <c r="E5" s="27"/>
      <c r="F5" s="27"/>
      <c r="G5" s="27"/>
      <c r="H5" s="27"/>
      <c r="I5" s="27"/>
    </row>
    <row r="6" spans="1:9">
      <c r="A6" s="26" t="s">
        <v>7</v>
      </c>
      <c r="B6" s="26"/>
      <c r="C6" s="26"/>
      <c r="D6" s="26"/>
      <c r="E6" s="26"/>
      <c r="F6" s="26"/>
      <c r="G6" s="26"/>
      <c r="H6" s="26"/>
      <c r="I6" s="26"/>
    </row>
    <row r="7" spans="1:9">
      <c r="A7" s="26" t="s">
        <v>8</v>
      </c>
      <c r="B7" s="26"/>
      <c r="C7" s="27" t="s">
        <v>9</v>
      </c>
      <c r="D7" s="27"/>
      <c r="E7" s="27"/>
      <c r="F7" s="27"/>
      <c r="G7" s="27"/>
      <c r="H7" s="27"/>
      <c r="I7" s="27"/>
    </row>
    <row r="8" spans="1:9">
      <c r="A8" s="26" t="s">
        <v>10</v>
      </c>
      <c r="B8" s="26"/>
      <c r="C8" s="29" t="s">
        <v>11</v>
      </c>
      <c r="D8" s="29"/>
      <c r="E8" s="29"/>
      <c r="F8" s="29"/>
      <c r="G8" s="29"/>
      <c r="H8" s="29"/>
      <c r="I8" s="29"/>
    </row>
    <row r="9" spans="1:9">
      <c r="A9" s="26" t="s">
        <v>12</v>
      </c>
      <c r="B9" s="26"/>
      <c r="C9" s="30" t="s">
        <v>13</v>
      </c>
      <c r="D9" s="30"/>
      <c r="E9" s="30"/>
      <c r="F9" s="30"/>
      <c r="G9" s="30"/>
      <c r="H9" s="30"/>
      <c r="I9" s="30"/>
    </row>
    <row r="10" spans="1:9">
      <c r="A10" s="26" t="s">
        <v>14</v>
      </c>
      <c r="B10" s="26"/>
      <c r="C10" s="27" t="s">
        <v>15</v>
      </c>
      <c r="D10" s="27"/>
      <c r="E10" s="27"/>
      <c r="F10" s="27"/>
      <c r="G10" s="27"/>
      <c r="H10" s="27"/>
      <c r="I10" s="27"/>
    </row>
    <row r="11" spans="1:9">
      <c r="A11" s="26" t="s">
        <v>16</v>
      </c>
      <c r="B11" s="26"/>
      <c r="C11" s="27" t="s">
        <v>17</v>
      </c>
      <c r="D11" s="27"/>
      <c r="E11" s="27"/>
      <c r="F11" s="27"/>
      <c r="G11" s="27"/>
      <c r="H11" s="27"/>
      <c r="I11" s="27"/>
    </row>
    <row r="12" spans="1:9">
      <c r="A12" s="26" t="s">
        <v>18</v>
      </c>
      <c r="B12" s="26"/>
      <c r="C12" s="28" t="s">
        <v>19</v>
      </c>
      <c r="D12" s="28"/>
      <c r="E12" s="28"/>
      <c r="F12" s="28"/>
      <c r="G12" s="28"/>
      <c r="H12" s="28"/>
      <c r="I12" s="28"/>
    </row>
    <row r="13" spans="1:9">
      <c r="A13" s="26" t="s">
        <v>20</v>
      </c>
      <c r="B13" s="26"/>
      <c r="C13" s="27" t="s">
        <v>21</v>
      </c>
      <c r="D13" s="27"/>
      <c r="E13" s="27"/>
      <c r="F13" s="27"/>
      <c r="G13" s="27"/>
      <c r="H13" s="27"/>
      <c r="I13" s="27"/>
    </row>
    <row r="14" spans="1:9">
      <c r="A14" s="26" t="s">
        <v>22</v>
      </c>
      <c r="B14" s="26"/>
      <c r="C14" s="27" t="s">
        <v>23</v>
      </c>
      <c r="D14" s="27"/>
      <c r="E14" s="27"/>
      <c r="F14" s="27"/>
      <c r="G14" s="27"/>
      <c r="H14" s="27"/>
      <c r="I14" s="27"/>
    </row>
    <row r="15" spans="1:9">
      <c r="A15" s="26"/>
      <c r="B15" s="26"/>
      <c r="C15" s="26"/>
      <c r="D15" s="26"/>
      <c r="E15" s="26"/>
      <c r="F15" s="26"/>
      <c r="G15" s="26"/>
      <c r="H15" s="26"/>
      <c r="I15" s="26"/>
    </row>
    <row r="16" spans="1:9">
      <c r="A16" s="26"/>
      <c r="B16" s="26"/>
      <c r="C16" s="26"/>
      <c r="D16" s="26"/>
      <c r="E16" s="26"/>
      <c r="F16" s="26"/>
      <c r="G16" s="26"/>
      <c r="H16" s="26"/>
      <c r="I16" s="26"/>
    </row>
    <row r="17" spans="1:9">
      <c r="A17" s="26"/>
      <c r="B17" s="26"/>
      <c r="C17" s="26"/>
      <c r="D17" s="26"/>
      <c r="E17" s="26"/>
      <c r="F17" s="26"/>
      <c r="G17" s="26"/>
      <c r="H17" s="26"/>
      <c r="I17" s="26"/>
    </row>
  </sheetData>
  <sheetProtection password="BF59" sheet="1" objects="1" scenarios="1" selectLockedCells="1"/>
  <mergeCells count="26">
    <mergeCell ref="A1:I1"/>
    <mergeCell ref="A2:I2"/>
    <mergeCell ref="A3:B3"/>
    <mergeCell ref="C3:I3"/>
    <mergeCell ref="A4:B4"/>
    <mergeCell ref="C4:I4"/>
    <mergeCell ref="A5:B5"/>
    <mergeCell ref="C5:I5"/>
    <mergeCell ref="A6:I6"/>
    <mergeCell ref="A7:B7"/>
    <mergeCell ref="C7:I7"/>
    <mergeCell ref="A8:B8"/>
    <mergeCell ref="C8:I8"/>
    <mergeCell ref="A9:B9"/>
    <mergeCell ref="C9:I9"/>
    <mergeCell ref="A10:B10"/>
    <mergeCell ref="C10:I10"/>
    <mergeCell ref="A14:B14"/>
    <mergeCell ref="C14:I14"/>
    <mergeCell ref="A15:I17"/>
    <mergeCell ref="A11:B11"/>
    <mergeCell ref="C11:I11"/>
    <mergeCell ref="A12:B12"/>
    <mergeCell ref="C12:I12"/>
    <mergeCell ref="A13:B13"/>
    <mergeCell ref="C13:I13"/>
  </mergeCells>
  <printOptions horizontalCentered="1"/>
  <pageMargins left="0.5" right="0.5" top="0.75" bottom="0.75" header="0.5" footer="0.5"/>
  <pageSetup paperSize="9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73"/>
  <sheetViews>
    <sheetView topLeftCell="A31" workbookViewId="0">
      <selection activeCell="H203" sqref="H203"/>
    </sheetView>
  </sheetViews>
  <sheetFormatPr defaultRowHeight="15"/>
  <cols>
    <col min="1" max="1" width="8" customWidth="1"/>
    <col min="2" max="2" width="30" customWidth="1"/>
    <col min="3" max="3" width="10" customWidth="1"/>
    <col min="4" max="4" width="12" customWidth="1"/>
    <col min="5" max="5" width="10" customWidth="1"/>
    <col min="6" max="6" width="12" customWidth="1"/>
    <col min="7" max="11" width="10" customWidth="1"/>
  </cols>
  <sheetData>
    <row r="1" spans="1:12">
      <c r="A1" s="5" t="s">
        <v>0</v>
      </c>
    </row>
    <row r="2" spans="1:12">
      <c r="A2" s="5" t="s">
        <v>24</v>
      </c>
    </row>
    <row r="3" spans="1:12">
      <c r="A3" s="5" t="s">
        <v>25</v>
      </c>
      <c r="B3" s="1" t="str">
        <f>DADOS!C3</f>
        <v>13/02/2025.</v>
      </c>
    </row>
    <row r="4" spans="1:12">
      <c r="A4" s="5" t="s">
        <v>26</v>
      </c>
      <c r="B4" s="41" t="str">
        <f>DADOS!C7</f>
        <v>BEE ASSESSORIA EM ENGENHARIA LTDA</v>
      </c>
      <c r="C4" s="46"/>
      <c r="D4" s="46"/>
      <c r="E4" s="46"/>
      <c r="F4" s="46"/>
      <c r="G4" s="5" t="s">
        <v>27</v>
      </c>
      <c r="H4" s="42" t="str">
        <f>DADOS!C9</f>
        <v>48 3208-0020</v>
      </c>
      <c r="I4" s="46"/>
    </row>
    <row r="5" spans="1:12">
      <c r="A5" s="5" t="s">
        <v>28</v>
      </c>
      <c r="B5" s="43" t="str">
        <f>DADOS!C8</f>
        <v>33.913.415/0001-05</v>
      </c>
      <c r="C5" s="41" t="s">
        <v>29</v>
      </c>
      <c r="D5" s="5" t="s">
        <v>30</v>
      </c>
      <c r="E5" s="41" t="str">
        <f>DADOS!C13</f>
        <v>SÃO JOSÉ</v>
      </c>
      <c r="F5" s="41" t="s">
        <v>29</v>
      </c>
      <c r="G5" s="41" t="s">
        <v>29</v>
      </c>
      <c r="H5" s="5" t="s">
        <v>31</v>
      </c>
      <c r="I5" s="5" t="str">
        <f>DADOS!C14</f>
        <v>SC</v>
      </c>
    </row>
    <row r="7" spans="1:12">
      <c r="A7" s="6" t="s">
        <v>32</v>
      </c>
      <c r="B7" s="6" t="s">
        <v>33</v>
      </c>
      <c r="C7" s="6" t="s">
        <v>34</v>
      </c>
      <c r="D7" s="6" t="s">
        <v>35</v>
      </c>
      <c r="E7" s="6" t="s">
        <v>36</v>
      </c>
      <c r="F7" s="6" t="s">
        <v>37</v>
      </c>
      <c r="G7" s="6" t="s">
        <v>38</v>
      </c>
      <c r="H7" s="6" t="s">
        <v>39</v>
      </c>
      <c r="I7" s="6" t="s">
        <v>40</v>
      </c>
      <c r="J7" s="6" t="s">
        <v>41</v>
      </c>
      <c r="K7" s="6" t="s">
        <v>42</v>
      </c>
    </row>
    <row r="8" spans="1:12">
      <c r="A8" s="7" t="s">
        <v>43</v>
      </c>
      <c r="B8" s="39" t="s">
        <v>44</v>
      </c>
      <c r="C8" s="39"/>
      <c r="D8" s="39"/>
      <c r="E8" s="39"/>
      <c r="F8" s="39"/>
      <c r="G8" s="39"/>
      <c r="H8" s="39"/>
      <c r="I8" s="7"/>
      <c r="J8" s="7"/>
      <c r="K8" s="8">
        <f>SUM(K9:K24)</f>
        <v>97119.11</v>
      </c>
      <c r="L8" s="2" t="s">
        <v>45</v>
      </c>
    </row>
    <row r="9" spans="1:12">
      <c r="A9" s="9" t="s">
        <v>46</v>
      </c>
      <c r="B9" s="40" t="s">
        <v>47</v>
      </c>
      <c r="C9" s="46"/>
      <c r="D9" s="46"/>
      <c r="E9" s="46"/>
      <c r="F9" s="46"/>
      <c r="G9" s="46"/>
      <c r="H9" s="46"/>
      <c r="I9" s="46"/>
      <c r="J9" s="46"/>
      <c r="K9" s="46"/>
      <c r="L9" s="2" t="s">
        <v>48</v>
      </c>
    </row>
    <row r="10" spans="1:12" ht="34.5">
      <c r="A10" s="9" t="s">
        <v>49</v>
      </c>
      <c r="B10" s="11" t="s">
        <v>50</v>
      </c>
      <c r="C10" s="12" t="s">
        <v>51</v>
      </c>
      <c r="D10" s="13">
        <v>6</v>
      </c>
      <c r="E10" s="14">
        <v>621.54999999999995</v>
      </c>
      <c r="F10" s="14">
        <v>20.350000000000001</v>
      </c>
      <c r="G10" s="14">
        <v>748.04</v>
      </c>
      <c r="H10" s="15">
        <v>425.56</v>
      </c>
      <c r="I10" s="16">
        <f>ROUND('BDI Principal'!D14,2)</f>
        <v>20.350000000000001</v>
      </c>
      <c r="J10" s="17">
        <f>ROUND((ROUND(H10,2)*I10/100)+ROUND(H10,2),2)</f>
        <v>512.16</v>
      </c>
      <c r="K10" s="17">
        <f t="shared" ref="K10:K19" si="0">ROUND(D10*J10,2)</f>
        <v>3072.96</v>
      </c>
      <c r="L10" s="2" t="s">
        <v>32</v>
      </c>
    </row>
    <row r="11" spans="1:12" ht="57.75">
      <c r="A11" s="9" t="s">
        <v>52</v>
      </c>
      <c r="B11" s="11" t="s">
        <v>53</v>
      </c>
      <c r="C11" s="12" t="s">
        <v>54</v>
      </c>
      <c r="D11" s="13">
        <v>10</v>
      </c>
      <c r="E11" s="14">
        <v>182.52</v>
      </c>
      <c r="F11" s="14">
        <v>20.350000000000001</v>
      </c>
      <c r="G11" s="14">
        <v>219.66</v>
      </c>
      <c r="H11" s="15">
        <v>124.96</v>
      </c>
      <c r="I11" s="16">
        <f>ROUND('BDI Principal'!D14,2)</f>
        <v>20.350000000000001</v>
      </c>
      <c r="J11" s="17">
        <f>ROUND((ROUND(H11,2)*I11/100)+ROUND(H11,2),2)</f>
        <v>150.38999999999999</v>
      </c>
      <c r="K11" s="17">
        <f t="shared" si="0"/>
        <v>1503.9</v>
      </c>
      <c r="L11" s="2" t="s">
        <v>32</v>
      </c>
    </row>
    <row r="12" spans="1:12" ht="22.5">
      <c r="A12" s="9" t="s">
        <v>55</v>
      </c>
      <c r="B12" s="11" t="s">
        <v>56</v>
      </c>
      <c r="C12" s="12" t="s">
        <v>51</v>
      </c>
      <c r="D12" s="13">
        <v>6</v>
      </c>
      <c r="E12" s="14">
        <v>907.43</v>
      </c>
      <c r="F12" s="14">
        <v>20.350000000000001</v>
      </c>
      <c r="G12" s="14">
        <v>1092.0899999999999</v>
      </c>
      <c r="H12" s="15">
        <v>621.28</v>
      </c>
      <c r="I12" s="16">
        <f>ROUND('BDI Principal'!D14,2)</f>
        <v>20.350000000000001</v>
      </c>
      <c r="J12" s="17">
        <f t="shared" ref="J12:J19" si="1">ROUND((ROUND(H12,2)*I12/100)+ROUND(H12,2),2)</f>
        <v>747.71</v>
      </c>
      <c r="K12" s="17">
        <f t="shared" si="0"/>
        <v>4486.26</v>
      </c>
      <c r="L12" s="2" t="s">
        <v>32</v>
      </c>
    </row>
    <row r="13" spans="1:12" ht="22.5">
      <c r="A13" s="9" t="s">
        <v>57</v>
      </c>
      <c r="B13" s="11" t="s">
        <v>58</v>
      </c>
      <c r="C13" s="12" t="s">
        <v>54</v>
      </c>
      <c r="D13" s="13">
        <v>6</v>
      </c>
      <c r="E13" s="14">
        <v>968.51</v>
      </c>
      <c r="F13" s="14">
        <v>20.350000000000001</v>
      </c>
      <c r="G13" s="14">
        <v>1165.5999999999999</v>
      </c>
      <c r="H13" s="15">
        <v>663.1</v>
      </c>
      <c r="I13" s="16">
        <f>ROUND('BDI Principal'!D14,2)</f>
        <v>20.350000000000001</v>
      </c>
      <c r="J13" s="17">
        <f t="shared" si="1"/>
        <v>798.04</v>
      </c>
      <c r="K13" s="17">
        <f t="shared" si="0"/>
        <v>4788.24</v>
      </c>
      <c r="L13" s="2" t="s">
        <v>32</v>
      </c>
    </row>
    <row r="14" spans="1:12" ht="56.25">
      <c r="A14" s="9" t="s">
        <v>59</v>
      </c>
      <c r="B14" s="11" t="s">
        <v>60</v>
      </c>
      <c r="C14" s="12" t="s">
        <v>61</v>
      </c>
      <c r="D14" s="13">
        <v>1</v>
      </c>
      <c r="E14" s="14">
        <v>521.16</v>
      </c>
      <c r="F14" s="14">
        <v>20.350000000000001</v>
      </c>
      <c r="G14" s="14">
        <v>627.22</v>
      </c>
      <c r="H14" s="15">
        <v>356.82</v>
      </c>
      <c r="I14" s="16">
        <f>ROUND('BDI Principal'!D14,2)</f>
        <v>20.350000000000001</v>
      </c>
      <c r="J14" s="17">
        <f t="shared" si="1"/>
        <v>429.43</v>
      </c>
      <c r="K14" s="17">
        <f t="shared" si="0"/>
        <v>429.43</v>
      </c>
      <c r="L14" s="2" t="s">
        <v>32</v>
      </c>
    </row>
    <row r="15" spans="1:12" ht="22.5">
      <c r="A15" s="9" t="s">
        <v>62</v>
      </c>
      <c r="B15" s="11" t="s">
        <v>63</v>
      </c>
      <c r="C15" s="12" t="s">
        <v>61</v>
      </c>
      <c r="D15" s="13">
        <v>1</v>
      </c>
      <c r="E15" s="14">
        <v>157.96</v>
      </c>
      <c r="F15" s="14">
        <v>20.350000000000001</v>
      </c>
      <c r="G15" s="14">
        <v>190.1</v>
      </c>
      <c r="H15" s="15">
        <v>108.15</v>
      </c>
      <c r="I15" s="16">
        <f>ROUND('BDI Principal'!D14,2)</f>
        <v>20.350000000000001</v>
      </c>
      <c r="J15" s="17">
        <f t="shared" si="1"/>
        <v>130.16</v>
      </c>
      <c r="K15" s="17">
        <f t="shared" si="0"/>
        <v>130.16</v>
      </c>
      <c r="L15" s="2" t="s">
        <v>32</v>
      </c>
    </row>
    <row r="16" spans="1:12" ht="56.25">
      <c r="A16" s="9" t="s">
        <v>64</v>
      </c>
      <c r="B16" s="11" t="s">
        <v>65</v>
      </c>
      <c r="C16" s="12" t="s">
        <v>61</v>
      </c>
      <c r="D16" s="13">
        <v>1</v>
      </c>
      <c r="E16" s="14">
        <v>1902.59</v>
      </c>
      <c r="F16" s="14">
        <v>20.350000000000001</v>
      </c>
      <c r="G16" s="14">
        <v>2289.77</v>
      </c>
      <c r="H16" s="15">
        <v>1302.6400000000001</v>
      </c>
      <c r="I16" s="16">
        <f>ROUND('BDI Principal'!D14,2)</f>
        <v>20.350000000000001</v>
      </c>
      <c r="J16" s="17">
        <f t="shared" si="1"/>
        <v>1567.73</v>
      </c>
      <c r="K16" s="17">
        <f t="shared" si="0"/>
        <v>1567.73</v>
      </c>
      <c r="L16" s="2" t="s">
        <v>32</v>
      </c>
    </row>
    <row r="17" spans="1:12" ht="33.75">
      <c r="A17" s="9" t="s">
        <v>66</v>
      </c>
      <c r="B17" s="11" t="s">
        <v>67</v>
      </c>
      <c r="C17" s="12" t="s">
        <v>54</v>
      </c>
      <c r="D17" s="13">
        <v>6</v>
      </c>
      <c r="E17" s="14">
        <v>303</v>
      </c>
      <c r="F17" s="14">
        <v>20.350000000000001</v>
      </c>
      <c r="G17" s="14">
        <v>364.66</v>
      </c>
      <c r="H17" s="15">
        <v>207.45</v>
      </c>
      <c r="I17" s="16">
        <f>ROUND('BDI Principal'!D14,2)</f>
        <v>20.350000000000001</v>
      </c>
      <c r="J17" s="17">
        <f t="shared" si="1"/>
        <v>249.67</v>
      </c>
      <c r="K17" s="17">
        <f t="shared" si="0"/>
        <v>1498.02</v>
      </c>
      <c r="L17" s="2" t="s">
        <v>32</v>
      </c>
    </row>
    <row r="18" spans="1:12" ht="67.5">
      <c r="A18" s="9" t="s">
        <v>68</v>
      </c>
      <c r="B18" s="11" t="s">
        <v>69</v>
      </c>
      <c r="C18" s="12" t="s">
        <v>51</v>
      </c>
      <c r="D18" s="13">
        <v>6</v>
      </c>
      <c r="E18" s="14">
        <v>556.79999999999995</v>
      </c>
      <c r="F18" s="14">
        <v>20.350000000000001</v>
      </c>
      <c r="G18" s="14">
        <v>670.11</v>
      </c>
      <c r="H18" s="15">
        <v>381.22</v>
      </c>
      <c r="I18" s="16">
        <f>ROUND('BDI Principal'!D14,2)</f>
        <v>20.350000000000001</v>
      </c>
      <c r="J18" s="17">
        <f t="shared" si="1"/>
        <v>458.8</v>
      </c>
      <c r="K18" s="17">
        <f t="shared" si="0"/>
        <v>2752.8</v>
      </c>
      <c r="L18" s="2" t="s">
        <v>32</v>
      </c>
    </row>
    <row r="19" spans="1:12" ht="22.5">
      <c r="A19" s="9" t="s">
        <v>70</v>
      </c>
      <c r="B19" s="11" t="s">
        <v>71</v>
      </c>
      <c r="C19" s="12" t="s">
        <v>54</v>
      </c>
      <c r="D19" s="13">
        <v>330</v>
      </c>
      <c r="E19" s="14">
        <v>85.83</v>
      </c>
      <c r="F19" s="14">
        <v>20.350000000000001</v>
      </c>
      <c r="G19" s="14">
        <v>103.3</v>
      </c>
      <c r="H19" s="15">
        <v>58.77</v>
      </c>
      <c r="I19" s="16">
        <f>ROUND('BDI Principal'!D14,2)</f>
        <v>20.350000000000001</v>
      </c>
      <c r="J19" s="17">
        <f t="shared" si="1"/>
        <v>70.73</v>
      </c>
      <c r="K19" s="17">
        <f t="shared" si="0"/>
        <v>23340.9</v>
      </c>
      <c r="L19" s="2" t="s">
        <v>32</v>
      </c>
    </row>
    <row r="20" spans="1:12">
      <c r="A20" s="9" t="s">
        <v>72</v>
      </c>
      <c r="B20" s="40" t="s">
        <v>73</v>
      </c>
      <c r="C20" s="46"/>
      <c r="D20" s="46"/>
      <c r="E20" s="46"/>
      <c r="F20" s="46"/>
      <c r="G20" s="46"/>
      <c r="H20" s="46"/>
      <c r="I20" s="46"/>
      <c r="J20" s="46"/>
      <c r="K20" s="46"/>
      <c r="L20" s="2" t="s">
        <v>48</v>
      </c>
    </row>
    <row r="21" spans="1:12" ht="22.5">
      <c r="A21" s="9" t="s">
        <v>74</v>
      </c>
      <c r="B21" s="11" t="s">
        <v>75</v>
      </c>
      <c r="C21" s="12" t="s">
        <v>76</v>
      </c>
      <c r="D21" s="13">
        <v>6</v>
      </c>
      <c r="E21" s="14">
        <v>8891.27</v>
      </c>
      <c r="F21" s="14">
        <v>20.350000000000001</v>
      </c>
      <c r="G21" s="14">
        <v>10700.64</v>
      </c>
      <c r="H21" s="15">
        <v>6087.54</v>
      </c>
      <c r="I21" s="16">
        <f>ROUND('BDI Principal'!D14,2)</f>
        <v>20.350000000000001</v>
      </c>
      <c r="J21" s="17">
        <f>ROUND((ROUND(H21,2)*I21/100)+ROUND(H21,2),2)</f>
        <v>7326.35</v>
      </c>
      <c r="K21" s="17">
        <f>ROUND(D21*J21,2)</f>
        <v>43958.1</v>
      </c>
      <c r="L21" s="2" t="s">
        <v>32</v>
      </c>
    </row>
    <row r="22" spans="1:12">
      <c r="A22" s="9" t="s">
        <v>77</v>
      </c>
      <c r="B22" s="40" t="s">
        <v>78</v>
      </c>
      <c r="C22" s="46"/>
      <c r="D22" s="46"/>
      <c r="E22" s="46"/>
      <c r="F22" s="46"/>
      <c r="G22" s="46"/>
      <c r="H22" s="46"/>
      <c r="I22" s="46"/>
      <c r="J22" s="46"/>
      <c r="K22" s="46"/>
      <c r="L22" s="2" t="s">
        <v>48</v>
      </c>
    </row>
    <row r="23" spans="1:12" ht="22.5">
      <c r="A23" s="9" t="s">
        <v>79</v>
      </c>
      <c r="B23" s="11" t="s">
        <v>80</v>
      </c>
      <c r="C23" s="12" t="s">
        <v>81</v>
      </c>
      <c r="D23" s="13">
        <v>1</v>
      </c>
      <c r="E23" s="14">
        <v>2374.54</v>
      </c>
      <c r="F23" s="14">
        <v>20.350000000000001</v>
      </c>
      <c r="G23" s="14">
        <v>2857.76</v>
      </c>
      <c r="H23" s="15">
        <v>1625.77</v>
      </c>
      <c r="I23" s="16">
        <f>ROUND('BDI Principal'!D14,2)</f>
        <v>20.350000000000001</v>
      </c>
      <c r="J23" s="17">
        <f>ROUND((ROUND(H23,2)*I23/100)+ROUND(H23,2),2)</f>
        <v>1956.61</v>
      </c>
      <c r="K23" s="17">
        <f>ROUND(D23*J23,2)</f>
        <v>1956.61</v>
      </c>
      <c r="L23" s="2" t="s">
        <v>32</v>
      </c>
    </row>
    <row r="24" spans="1:12" ht="78.75">
      <c r="A24" s="9" t="s">
        <v>82</v>
      </c>
      <c r="B24" s="11" t="s">
        <v>83</v>
      </c>
      <c r="C24" s="12" t="s">
        <v>84</v>
      </c>
      <c r="D24" s="13">
        <v>275</v>
      </c>
      <c r="E24" s="14">
        <v>33.700000000000003</v>
      </c>
      <c r="F24" s="14">
        <v>20.350000000000001</v>
      </c>
      <c r="G24" s="14">
        <v>40.56</v>
      </c>
      <c r="H24" s="15">
        <v>23.07</v>
      </c>
      <c r="I24" s="16">
        <f>ROUND('BDI Principal'!D14,2)</f>
        <v>20.350000000000001</v>
      </c>
      <c r="J24" s="17">
        <f>ROUND((ROUND(H24,2)*I24/100)+ROUND(H24,2),2)</f>
        <v>27.76</v>
      </c>
      <c r="K24" s="17">
        <f>ROUND(D24*J24,2)</f>
        <v>7634</v>
      </c>
      <c r="L24" s="2" t="s">
        <v>32</v>
      </c>
    </row>
    <row r="25" spans="1:12">
      <c r="A25" s="7" t="s">
        <v>85</v>
      </c>
      <c r="B25" s="39" t="s">
        <v>86</v>
      </c>
      <c r="C25" s="39"/>
      <c r="D25" s="39"/>
      <c r="E25" s="39"/>
      <c r="F25" s="39"/>
      <c r="G25" s="39"/>
      <c r="H25" s="39"/>
      <c r="I25" s="7"/>
      <c r="J25" s="7"/>
      <c r="K25" s="8">
        <f>SUM(K26:K42)</f>
        <v>205126.93000000002</v>
      </c>
      <c r="L25" s="2" t="s">
        <v>45</v>
      </c>
    </row>
    <row r="26" spans="1:12" ht="45">
      <c r="A26" s="9" t="s">
        <v>87</v>
      </c>
      <c r="B26" s="11" t="s">
        <v>88</v>
      </c>
      <c r="C26" s="12" t="s">
        <v>89</v>
      </c>
      <c r="D26" s="13">
        <v>125</v>
      </c>
      <c r="E26" s="14">
        <v>84.64</v>
      </c>
      <c r="F26" s="14">
        <v>20.350000000000001</v>
      </c>
      <c r="G26" s="14">
        <v>101.86</v>
      </c>
      <c r="H26" s="15">
        <v>57.95</v>
      </c>
      <c r="I26" s="16">
        <f>ROUND('BDI Principal'!D14,2)</f>
        <v>20.350000000000001</v>
      </c>
      <c r="J26" s="17">
        <f t="shared" ref="J26:J42" si="2">ROUND((ROUND(H26,2)*I26/100)+ROUND(H26,2),2)</f>
        <v>69.739999999999995</v>
      </c>
      <c r="K26" s="17">
        <f t="shared" ref="K26:K42" si="3">ROUND(D26*J26,2)</f>
        <v>8717.5</v>
      </c>
      <c r="L26" s="2" t="s">
        <v>32</v>
      </c>
    </row>
    <row r="27" spans="1:12" ht="33.75">
      <c r="A27" s="9" t="s">
        <v>90</v>
      </c>
      <c r="B27" s="11" t="s">
        <v>91</v>
      </c>
      <c r="C27" s="12" t="s">
        <v>89</v>
      </c>
      <c r="D27" s="13">
        <v>531</v>
      </c>
      <c r="E27" s="14">
        <v>140.81</v>
      </c>
      <c r="F27" s="14">
        <v>20.350000000000001</v>
      </c>
      <c r="G27" s="14">
        <v>169.46</v>
      </c>
      <c r="H27" s="15">
        <v>96.4</v>
      </c>
      <c r="I27" s="16">
        <f>ROUND('BDI Principal'!D14,2)</f>
        <v>20.350000000000001</v>
      </c>
      <c r="J27" s="17">
        <f t="shared" si="2"/>
        <v>116.02</v>
      </c>
      <c r="K27" s="17">
        <f t="shared" si="3"/>
        <v>61606.62</v>
      </c>
      <c r="L27" s="2" t="s">
        <v>32</v>
      </c>
    </row>
    <row r="28" spans="1:12" ht="78.75">
      <c r="A28" s="9" t="s">
        <v>92</v>
      </c>
      <c r="B28" s="11" t="s">
        <v>93</v>
      </c>
      <c r="C28" s="12" t="s">
        <v>94</v>
      </c>
      <c r="D28" s="13">
        <v>203.88</v>
      </c>
      <c r="E28" s="14">
        <v>13.36</v>
      </c>
      <c r="F28" s="14">
        <v>20.350000000000001</v>
      </c>
      <c r="G28" s="14">
        <v>16.079999999999998</v>
      </c>
      <c r="H28" s="15">
        <v>9.15</v>
      </c>
      <c r="I28" s="16">
        <f>ROUND('BDI Principal'!D14,2)</f>
        <v>20.350000000000001</v>
      </c>
      <c r="J28" s="17">
        <f t="shared" si="2"/>
        <v>11.01</v>
      </c>
      <c r="K28" s="17">
        <f t="shared" si="3"/>
        <v>2244.7199999999998</v>
      </c>
      <c r="L28" s="2" t="s">
        <v>32</v>
      </c>
    </row>
    <row r="29" spans="1:12" ht="33.75">
      <c r="A29" s="9" t="s">
        <v>95</v>
      </c>
      <c r="B29" s="11" t="s">
        <v>96</v>
      </c>
      <c r="C29" s="12" t="s">
        <v>94</v>
      </c>
      <c r="D29" s="13">
        <v>23.34</v>
      </c>
      <c r="E29" s="14">
        <v>86.82</v>
      </c>
      <c r="F29" s="14">
        <v>20.350000000000001</v>
      </c>
      <c r="G29" s="14">
        <v>104.49</v>
      </c>
      <c r="H29" s="15">
        <v>59.44</v>
      </c>
      <c r="I29" s="16">
        <f>ROUND('BDI Principal'!D14,2)</f>
        <v>20.350000000000001</v>
      </c>
      <c r="J29" s="17">
        <f t="shared" si="2"/>
        <v>71.540000000000006</v>
      </c>
      <c r="K29" s="17">
        <f t="shared" si="3"/>
        <v>1669.74</v>
      </c>
      <c r="L29" s="2" t="s">
        <v>32</v>
      </c>
    </row>
    <row r="30" spans="1:12" ht="45">
      <c r="A30" s="9" t="s">
        <v>97</v>
      </c>
      <c r="B30" s="11" t="s">
        <v>98</v>
      </c>
      <c r="C30" s="12" t="s">
        <v>94</v>
      </c>
      <c r="D30" s="13">
        <v>36.19</v>
      </c>
      <c r="E30" s="14">
        <v>191.49</v>
      </c>
      <c r="F30" s="14">
        <v>20.350000000000001</v>
      </c>
      <c r="G30" s="14">
        <v>230.46</v>
      </c>
      <c r="H30" s="15">
        <v>131.11000000000001</v>
      </c>
      <c r="I30" s="16">
        <f>ROUND('BDI Principal'!D14,2)</f>
        <v>20.350000000000001</v>
      </c>
      <c r="J30" s="17">
        <f t="shared" si="2"/>
        <v>157.79</v>
      </c>
      <c r="K30" s="17">
        <f t="shared" si="3"/>
        <v>5710.42</v>
      </c>
      <c r="L30" s="2" t="s">
        <v>32</v>
      </c>
    </row>
    <row r="31" spans="1:12" ht="45">
      <c r="A31" s="9" t="s">
        <v>99</v>
      </c>
      <c r="B31" s="11" t="s">
        <v>100</v>
      </c>
      <c r="C31" s="12" t="s">
        <v>54</v>
      </c>
      <c r="D31" s="13">
        <v>392.1</v>
      </c>
      <c r="E31" s="14">
        <v>81.16</v>
      </c>
      <c r="F31" s="14">
        <v>20.350000000000001</v>
      </c>
      <c r="G31" s="14">
        <v>97.68</v>
      </c>
      <c r="H31" s="15">
        <v>55.55</v>
      </c>
      <c r="I31" s="16">
        <f>ROUND('BDI Principal'!D14,2)</f>
        <v>20.350000000000001</v>
      </c>
      <c r="J31" s="17">
        <f t="shared" si="2"/>
        <v>66.849999999999994</v>
      </c>
      <c r="K31" s="17">
        <f t="shared" si="3"/>
        <v>26211.89</v>
      </c>
      <c r="L31" s="2" t="s">
        <v>32</v>
      </c>
    </row>
    <row r="32" spans="1:12" ht="22.5">
      <c r="A32" s="9" t="s">
        <v>101</v>
      </c>
      <c r="B32" s="11" t="s">
        <v>102</v>
      </c>
      <c r="C32" s="12" t="s">
        <v>103</v>
      </c>
      <c r="D32" s="13">
        <v>440.3</v>
      </c>
      <c r="E32" s="14">
        <v>20.54</v>
      </c>
      <c r="F32" s="14">
        <v>20.350000000000001</v>
      </c>
      <c r="G32" s="14">
        <v>24.72</v>
      </c>
      <c r="H32" s="15">
        <v>14.06</v>
      </c>
      <c r="I32" s="16">
        <f>ROUND('BDI Principal'!D14,2)</f>
        <v>20.350000000000001</v>
      </c>
      <c r="J32" s="17">
        <f t="shared" si="2"/>
        <v>16.920000000000002</v>
      </c>
      <c r="K32" s="17">
        <f t="shared" si="3"/>
        <v>7449.88</v>
      </c>
      <c r="L32" s="2" t="s">
        <v>32</v>
      </c>
    </row>
    <row r="33" spans="1:12" ht="22.5">
      <c r="A33" s="9" t="s">
        <v>104</v>
      </c>
      <c r="B33" s="11" t="s">
        <v>105</v>
      </c>
      <c r="C33" s="12" t="s">
        <v>103</v>
      </c>
      <c r="D33" s="13">
        <v>139.1</v>
      </c>
      <c r="E33" s="14">
        <v>18.190000000000001</v>
      </c>
      <c r="F33" s="14">
        <v>20.350000000000001</v>
      </c>
      <c r="G33" s="14">
        <v>21.89</v>
      </c>
      <c r="H33" s="15">
        <v>12.45</v>
      </c>
      <c r="I33" s="16">
        <f>ROUND('BDI Principal'!D14,2)</f>
        <v>20.350000000000001</v>
      </c>
      <c r="J33" s="17">
        <f t="shared" si="2"/>
        <v>14.98</v>
      </c>
      <c r="K33" s="17">
        <f t="shared" si="3"/>
        <v>2083.7199999999998</v>
      </c>
      <c r="L33" s="2" t="s">
        <v>32</v>
      </c>
    </row>
    <row r="34" spans="1:12" ht="22.5">
      <c r="A34" s="9" t="s">
        <v>106</v>
      </c>
      <c r="B34" s="11" t="s">
        <v>107</v>
      </c>
      <c r="C34" s="12" t="s">
        <v>103</v>
      </c>
      <c r="D34" s="13">
        <v>1010.5</v>
      </c>
      <c r="E34" s="14">
        <v>16.13</v>
      </c>
      <c r="F34" s="14">
        <v>20.350000000000001</v>
      </c>
      <c r="G34" s="14">
        <v>19.41</v>
      </c>
      <c r="H34" s="15">
        <v>11.04</v>
      </c>
      <c r="I34" s="16">
        <f>ROUND('BDI Principal'!D14,2)</f>
        <v>20.350000000000001</v>
      </c>
      <c r="J34" s="17">
        <f t="shared" si="2"/>
        <v>13.29</v>
      </c>
      <c r="K34" s="17">
        <f t="shared" si="3"/>
        <v>13429.55</v>
      </c>
      <c r="L34" s="2" t="s">
        <v>32</v>
      </c>
    </row>
    <row r="35" spans="1:12" ht="22.5">
      <c r="A35" s="9" t="s">
        <v>108</v>
      </c>
      <c r="B35" s="11" t="s">
        <v>109</v>
      </c>
      <c r="C35" s="12" t="s">
        <v>103</v>
      </c>
      <c r="D35" s="13">
        <v>650</v>
      </c>
      <c r="E35" s="14">
        <v>14</v>
      </c>
      <c r="F35" s="14">
        <v>20.350000000000001</v>
      </c>
      <c r="G35" s="14">
        <v>16.850000000000001</v>
      </c>
      <c r="H35" s="15">
        <v>9.59</v>
      </c>
      <c r="I35" s="16">
        <f>ROUND('BDI Principal'!D14,2)</f>
        <v>20.350000000000001</v>
      </c>
      <c r="J35" s="17">
        <f t="shared" si="2"/>
        <v>11.54</v>
      </c>
      <c r="K35" s="17">
        <f t="shared" si="3"/>
        <v>7501</v>
      </c>
      <c r="L35" s="2" t="s">
        <v>32</v>
      </c>
    </row>
    <row r="36" spans="1:12" ht="45">
      <c r="A36" s="9" t="s">
        <v>110</v>
      </c>
      <c r="B36" s="11" t="s">
        <v>111</v>
      </c>
      <c r="C36" s="12" t="s">
        <v>103</v>
      </c>
      <c r="D36" s="13">
        <v>724.4</v>
      </c>
      <c r="E36" s="14">
        <v>10.67</v>
      </c>
      <c r="F36" s="14">
        <v>20.350000000000001</v>
      </c>
      <c r="G36" s="14">
        <v>12.84</v>
      </c>
      <c r="H36" s="15">
        <v>7.3</v>
      </c>
      <c r="I36" s="16">
        <f>ROUND('BDI Principal'!D14,2)</f>
        <v>20.350000000000001</v>
      </c>
      <c r="J36" s="17">
        <f t="shared" si="2"/>
        <v>8.7899999999999991</v>
      </c>
      <c r="K36" s="17">
        <f t="shared" si="3"/>
        <v>6367.48</v>
      </c>
      <c r="L36" s="2" t="s">
        <v>32</v>
      </c>
    </row>
    <row r="37" spans="1:12" ht="45">
      <c r="A37" s="9" t="s">
        <v>112</v>
      </c>
      <c r="B37" s="11" t="s">
        <v>113</v>
      </c>
      <c r="C37" s="12" t="s">
        <v>103</v>
      </c>
      <c r="D37" s="13">
        <v>655.8</v>
      </c>
      <c r="E37" s="14">
        <v>9.9700000000000006</v>
      </c>
      <c r="F37" s="14">
        <v>20.350000000000001</v>
      </c>
      <c r="G37" s="14">
        <v>12</v>
      </c>
      <c r="H37" s="15">
        <v>6.83</v>
      </c>
      <c r="I37" s="16">
        <f>ROUND('BDI Principal'!D14,2)</f>
        <v>20.350000000000001</v>
      </c>
      <c r="J37" s="17">
        <f t="shared" si="2"/>
        <v>8.2200000000000006</v>
      </c>
      <c r="K37" s="17">
        <f t="shared" si="3"/>
        <v>5390.68</v>
      </c>
      <c r="L37" s="2" t="s">
        <v>32</v>
      </c>
    </row>
    <row r="38" spans="1:12" ht="45">
      <c r="A38" s="9" t="s">
        <v>114</v>
      </c>
      <c r="B38" s="11" t="s">
        <v>115</v>
      </c>
      <c r="C38" s="12" t="s">
        <v>94</v>
      </c>
      <c r="D38" s="13">
        <v>56.9</v>
      </c>
      <c r="E38" s="14">
        <v>747.08</v>
      </c>
      <c r="F38" s="14">
        <v>20.350000000000001</v>
      </c>
      <c r="G38" s="14">
        <v>899.11</v>
      </c>
      <c r="H38" s="15">
        <v>511.5</v>
      </c>
      <c r="I38" s="16">
        <f>ROUND('BDI Principal'!D14,2)</f>
        <v>20.350000000000001</v>
      </c>
      <c r="J38" s="17">
        <f t="shared" si="2"/>
        <v>615.59</v>
      </c>
      <c r="K38" s="17">
        <f t="shared" si="3"/>
        <v>35027.07</v>
      </c>
      <c r="L38" s="2" t="s">
        <v>32</v>
      </c>
    </row>
    <row r="39" spans="1:12" ht="22.5">
      <c r="A39" s="9" t="s">
        <v>116</v>
      </c>
      <c r="B39" s="11" t="s">
        <v>117</v>
      </c>
      <c r="C39" s="12" t="s">
        <v>94</v>
      </c>
      <c r="D39" s="13">
        <v>167.24</v>
      </c>
      <c r="E39" s="14">
        <v>1.42</v>
      </c>
      <c r="F39" s="14">
        <v>20.350000000000001</v>
      </c>
      <c r="G39" s="14">
        <v>1.71</v>
      </c>
      <c r="H39" s="15">
        <v>0.97</v>
      </c>
      <c r="I39" s="16">
        <f>ROUND('BDI Principal'!D14,2)</f>
        <v>20.350000000000001</v>
      </c>
      <c r="J39" s="17">
        <f t="shared" si="2"/>
        <v>1.17</v>
      </c>
      <c r="K39" s="17">
        <f t="shared" si="3"/>
        <v>195.67</v>
      </c>
      <c r="L39" s="2" t="s">
        <v>32</v>
      </c>
    </row>
    <row r="40" spans="1:12" ht="33.75">
      <c r="A40" s="9" t="s">
        <v>118</v>
      </c>
      <c r="B40" s="11" t="s">
        <v>119</v>
      </c>
      <c r="C40" s="12" t="s">
        <v>94</v>
      </c>
      <c r="D40" s="13">
        <v>221.86</v>
      </c>
      <c r="E40" s="14">
        <v>26.43</v>
      </c>
      <c r="F40" s="14">
        <v>20.350000000000001</v>
      </c>
      <c r="G40" s="14">
        <v>31.81</v>
      </c>
      <c r="H40" s="15">
        <v>18.100000000000001</v>
      </c>
      <c r="I40" s="16">
        <f>ROUND('BDI Principal'!D14,2)</f>
        <v>20.350000000000001</v>
      </c>
      <c r="J40" s="17">
        <f t="shared" si="2"/>
        <v>21.78</v>
      </c>
      <c r="K40" s="17">
        <f t="shared" si="3"/>
        <v>4832.1099999999997</v>
      </c>
      <c r="L40" s="2" t="s">
        <v>32</v>
      </c>
    </row>
    <row r="41" spans="1:12" ht="33.75">
      <c r="A41" s="9" t="s">
        <v>120</v>
      </c>
      <c r="B41" s="11" t="s">
        <v>121</v>
      </c>
      <c r="C41" s="12" t="s">
        <v>54</v>
      </c>
      <c r="D41" s="13">
        <v>388.18</v>
      </c>
      <c r="E41" s="14">
        <v>50.7</v>
      </c>
      <c r="F41" s="14">
        <v>20.350000000000001</v>
      </c>
      <c r="G41" s="14">
        <v>61.02</v>
      </c>
      <c r="H41" s="15">
        <v>34.71</v>
      </c>
      <c r="I41" s="16">
        <f>ROUND('BDI Principal'!D14,2)</f>
        <v>20.350000000000001</v>
      </c>
      <c r="J41" s="17">
        <f t="shared" si="2"/>
        <v>41.77</v>
      </c>
      <c r="K41" s="17">
        <f t="shared" si="3"/>
        <v>16214.28</v>
      </c>
      <c r="L41" s="2" t="s">
        <v>32</v>
      </c>
    </row>
    <row r="42" spans="1:12">
      <c r="A42" s="9" t="s">
        <v>122</v>
      </c>
      <c r="B42" s="11" t="s">
        <v>123</v>
      </c>
      <c r="C42" s="12" t="s">
        <v>124</v>
      </c>
      <c r="D42" s="13">
        <v>3</v>
      </c>
      <c r="E42" s="14">
        <v>192</v>
      </c>
      <c r="F42" s="14">
        <v>20.350000000000001</v>
      </c>
      <c r="G42" s="14">
        <v>231.07</v>
      </c>
      <c r="H42" s="15">
        <v>131.44999999999999</v>
      </c>
      <c r="I42" s="16">
        <f>ROUND('BDI Principal'!D14,2)</f>
        <v>20.350000000000001</v>
      </c>
      <c r="J42" s="17">
        <f t="shared" si="2"/>
        <v>158.19999999999999</v>
      </c>
      <c r="K42" s="17">
        <f t="shared" si="3"/>
        <v>474.6</v>
      </c>
      <c r="L42" s="2" t="s">
        <v>32</v>
      </c>
    </row>
    <row r="43" spans="1:12">
      <c r="A43" s="7" t="s">
        <v>125</v>
      </c>
      <c r="B43" s="39" t="s">
        <v>126</v>
      </c>
      <c r="C43" s="39"/>
      <c r="D43" s="39"/>
      <c r="E43" s="39"/>
      <c r="F43" s="39"/>
      <c r="G43" s="39"/>
      <c r="H43" s="39"/>
      <c r="I43" s="7"/>
      <c r="J43" s="7"/>
      <c r="K43" s="8">
        <f>SUM(K44:K73)</f>
        <v>232824.87</v>
      </c>
      <c r="L43" s="2" t="s">
        <v>45</v>
      </c>
    </row>
    <row r="44" spans="1:12">
      <c r="A44" s="9" t="s">
        <v>127</v>
      </c>
      <c r="B44" s="40" t="s">
        <v>128</v>
      </c>
      <c r="C44" s="46"/>
      <c r="D44" s="46"/>
      <c r="E44" s="46"/>
      <c r="F44" s="46"/>
      <c r="G44" s="46"/>
      <c r="H44" s="46"/>
      <c r="I44" s="46"/>
      <c r="J44" s="46"/>
      <c r="K44" s="46"/>
      <c r="L44" s="2" t="s">
        <v>48</v>
      </c>
    </row>
    <row r="45" spans="1:12" ht="56.25">
      <c r="A45" s="9" t="s">
        <v>129</v>
      </c>
      <c r="B45" s="11" t="s">
        <v>130</v>
      </c>
      <c r="C45" s="12" t="s">
        <v>54</v>
      </c>
      <c r="D45" s="13">
        <v>283</v>
      </c>
      <c r="E45" s="14">
        <v>81.47</v>
      </c>
      <c r="F45" s="14">
        <v>20.350000000000001</v>
      </c>
      <c r="G45" s="14">
        <v>98.05</v>
      </c>
      <c r="H45" s="15">
        <v>55.78</v>
      </c>
      <c r="I45" s="16">
        <f>ROUND('BDI Principal'!D14,2)</f>
        <v>20.350000000000001</v>
      </c>
      <c r="J45" s="17">
        <f t="shared" ref="J45:J51" si="4">ROUND((ROUND(H45,2)*I45/100)+ROUND(H45,2),2)</f>
        <v>67.13</v>
      </c>
      <c r="K45" s="17">
        <f t="shared" ref="K45:K51" si="5">ROUND(D45*J45,2)</f>
        <v>18997.79</v>
      </c>
      <c r="L45" s="2" t="s">
        <v>32</v>
      </c>
    </row>
    <row r="46" spans="1:12" ht="45">
      <c r="A46" s="9" t="s">
        <v>131</v>
      </c>
      <c r="B46" s="11" t="s">
        <v>132</v>
      </c>
      <c r="C46" s="12" t="s">
        <v>103</v>
      </c>
      <c r="D46" s="13">
        <v>680.7</v>
      </c>
      <c r="E46" s="14">
        <v>10.76</v>
      </c>
      <c r="F46" s="14">
        <v>20.350000000000001</v>
      </c>
      <c r="G46" s="14">
        <v>12.95</v>
      </c>
      <c r="H46" s="15">
        <v>7.37</v>
      </c>
      <c r="I46" s="16">
        <f>ROUND('BDI Principal'!D14,2)</f>
        <v>20.350000000000001</v>
      </c>
      <c r="J46" s="17">
        <f t="shared" si="4"/>
        <v>8.8699999999999992</v>
      </c>
      <c r="K46" s="17">
        <f t="shared" si="5"/>
        <v>6037.81</v>
      </c>
      <c r="L46" s="2" t="s">
        <v>32</v>
      </c>
    </row>
    <row r="47" spans="1:12" ht="45">
      <c r="A47" s="9" t="s">
        <v>133</v>
      </c>
      <c r="B47" s="11" t="s">
        <v>134</v>
      </c>
      <c r="C47" s="12" t="s">
        <v>103</v>
      </c>
      <c r="D47" s="13">
        <v>214.4</v>
      </c>
      <c r="E47" s="14">
        <v>9.01</v>
      </c>
      <c r="F47" s="14">
        <v>20.350000000000001</v>
      </c>
      <c r="G47" s="14">
        <v>10.84</v>
      </c>
      <c r="H47" s="15">
        <v>6.17</v>
      </c>
      <c r="I47" s="16">
        <f>ROUND('BDI Principal'!D14,2)</f>
        <v>20.350000000000001</v>
      </c>
      <c r="J47" s="17">
        <f t="shared" si="4"/>
        <v>7.43</v>
      </c>
      <c r="K47" s="17">
        <f t="shared" si="5"/>
        <v>1592.99</v>
      </c>
      <c r="L47" s="2" t="s">
        <v>32</v>
      </c>
    </row>
    <row r="48" spans="1:12" ht="45">
      <c r="A48" s="9" t="s">
        <v>135</v>
      </c>
      <c r="B48" s="11" t="s">
        <v>136</v>
      </c>
      <c r="C48" s="12" t="s">
        <v>103</v>
      </c>
      <c r="D48" s="13">
        <v>145</v>
      </c>
      <c r="E48" s="14">
        <v>8.68</v>
      </c>
      <c r="F48" s="14">
        <v>20.350000000000001</v>
      </c>
      <c r="G48" s="14">
        <v>10.45</v>
      </c>
      <c r="H48" s="15">
        <v>5.94</v>
      </c>
      <c r="I48" s="16">
        <f>ROUND('BDI Principal'!D14,2)</f>
        <v>20.350000000000001</v>
      </c>
      <c r="J48" s="17">
        <f t="shared" si="4"/>
        <v>7.15</v>
      </c>
      <c r="K48" s="17">
        <f t="shared" si="5"/>
        <v>1036.75</v>
      </c>
      <c r="L48" s="2" t="s">
        <v>32</v>
      </c>
    </row>
    <row r="49" spans="1:12" ht="45">
      <c r="A49" s="9" t="s">
        <v>137</v>
      </c>
      <c r="B49" s="11" t="s">
        <v>138</v>
      </c>
      <c r="C49" s="12" t="s">
        <v>103</v>
      </c>
      <c r="D49" s="13">
        <v>403.7</v>
      </c>
      <c r="E49" s="14">
        <v>14.2</v>
      </c>
      <c r="F49" s="14">
        <v>20.350000000000001</v>
      </c>
      <c r="G49" s="14">
        <v>17.09</v>
      </c>
      <c r="H49" s="15">
        <v>9.7200000000000006</v>
      </c>
      <c r="I49" s="16">
        <f>ROUND('BDI Principal'!D14,2)</f>
        <v>20.350000000000001</v>
      </c>
      <c r="J49" s="17">
        <f t="shared" si="4"/>
        <v>11.7</v>
      </c>
      <c r="K49" s="17">
        <f t="shared" si="5"/>
        <v>4723.29</v>
      </c>
      <c r="L49" s="2" t="s">
        <v>32</v>
      </c>
    </row>
    <row r="50" spans="1:12" ht="33.75">
      <c r="A50" s="9" t="s">
        <v>139</v>
      </c>
      <c r="B50" s="11" t="s">
        <v>140</v>
      </c>
      <c r="C50" s="12" t="s">
        <v>141</v>
      </c>
      <c r="D50" s="13">
        <v>18.600000000000001</v>
      </c>
      <c r="E50" s="14">
        <v>694.15</v>
      </c>
      <c r="F50" s="14">
        <v>20.350000000000001</v>
      </c>
      <c r="G50" s="14">
        <v>835.41</v>
      </c>
      <c r="H50" s="15">
        <v>475.26</v>
      </c>
      <c r="I50" s="16">
        <f>ROUND('BDI Principal'!D14,2)</f>
        <v>20.350000000000001</v>
      </c>
      <c r="J50" s="17">
        <f t="shared" si="4"/>
        <v>571.98</v>
      </c>
      <c r="K50" s="17">
        <f t="shared" si="5"/>
        <v>10638.83</v>
      </c>
      <c r="L50" s="2" t="s">
        <v>32</v>
      </c>
    </row>
    <row r="51" spans="1:12">
      <c r="A51" s="9" t="s">
        <v>142</v>
      </c>
      <c r="B51" s="11" t="s">
        <v>123</v>
      </c>
      <c r="C51" s="12" t="s">
        <v>124</v>
      </c>
      <c r="D51" s="13">
        <v>3</v>
      </c>
      <c r="E51" s="14">
        <v>192</v>
      </c>
      <c r="F51" s="14">
        <v>20.350000000000001</v>
      </c>
      <c r="G51" s="14">
        <v>231.07</v>
      </c>
      <c r="H51" s="15">
        <v>131.44999999999999</v>
      </c>
      <c r="I51" s="16">
        <f>ROUND('BDI Principal'!D14,2)</f>
        <v>20.350000000000001</v>
      </c>
      <c r="J51" s="17">
        <f t="shared" si="4"/>
        <v>158.19999999999999</v>
      </c>
      <c r="K51" s="17">
        <f t="shared" si="5"/>
        <v>474.6</v>
      </c>
      <c r="L51" s="2" t="s">
        <v>32</v>
      </c>
    </row>
    <row r="52" spans="1:12">
      <c r="A52" s="9" t="s">
        <v>143</v>
      </c>
      <c r="B52" s="40" t="s">
        <v>144</v>
      </c>
      <c r="C52" s="46"/>
      <c r="D52" s="46"/>
      <c r="E52" s="46"/>
      <c r="F52" s="46"/>
      <c r="G52" s="46"/>
      <c r="H52" s="46"/>
      <c r="I52" s="46"/>
      <c r="J52" s="46"/>
      <c r="K52" s="46"/>
      <c r="L52" s="2" t="s">
        <v>48</v>
      </c>
    </row>
    <row r="53" spans="1:12" ht="45">
      <c r="A53" s="9" t="s">
        <v>145</v>
      </c>
      <c r="B53" s="11" t="s">
        <v>146</v>
      </c>
      <c r="C53" s="12" t="s">
        <v>54</v>
      </c>
      <c r="D53" s="13">
        <v>292</v>
      </c>
      <c r="E53" s="14">
        <v>146.62</v>
      </c>
      <c r="F53" s="14">
        <v>20.350000000000001</v>
      </c>
      <c r="G53" s="14">
        <v>176.46</v>
      </c>
      <c r="H53" s="15">
        <v>100.39</v>
      </c>
      <c r="I53" s="16">
        <f>ROUND('BDI Principal'!D14,2)</f>
        <v>20.350000000000001</v>
      </c>
      <c r="J53" s="17">
        <f t="shared" ref="J53:J61" si="6">ROUND((ROUND(H53,2)*I53/100)+ROUND(H53,2),2)</f>
        <v>120.82</v>
      </c>
      <c r="K53" s="17">
        <f t="shared" ref="K53:K61" si="7">ROUND(D53*J53,2)</f>
        <v>35279.440000000002</v>
      </c>
      <c r="L53" s="2" t="s">
        <v>32</v>
      </c>
    </row>
    <row r="54" spans="1:12" ht="45">
      <c r="A54" s="9" t="s">
        <v>147</v>
      </c>
      <c r="B54" s="11" t="s">
        <v>148</v>
      </c>
      <c r="C54" s="12" t="s">
        <v>103</v>
      </c>
      <c r="D54" s="13">
        <v>403.8</v>
      </c>
      <c r="E54" s="14">
        <v>13.14</v>
      </c>
      <c r="F54" s="14">
        <v>20.350000000000001</v>
      </c>
      <c r="G54" s="14">
        <v>15.81</v>
      </c>
      <c r="H54" s="15">
        <v>8.99</v>
      </c>
      <c r="I54" s="16">
        <f>ROUND('BDI Principal'!D14,2)</f>
        <v>20.350000000000001</v>
      </c>
      <c r="J54" s="17">
        <f t="shared" si="6"/>
        <v>10.82</v>
      </c>
      <c r="K54" s="17">
        <f t="shared" si="7"/>
        <v>4369.12</v>
      </c>
      <c r="L54" s="2" t="s">
        <v>32</v>
      </c>
    </row>
    <row r="55" spans="1:12" ht="45">
      <c r="A55" s="9" t="s">
        <v>149</v>
      </c>
      <c r="B55" s="11" t="s">
        <v>150</v>
      </c>
      <c r="C55" s="12" t="s">
        <v>103</v>
      </c>
      <c r="D55" s="13">
        <v>143.5</v>
      </c>
      <c r="E55" s="14">
        <v>12.14</v>
      </c>
      <c r="F55" s="14">
        <v>20.350000000000001</v>
      </c>
      <c r="G55" s="14">
        <v>14.61</v>
      </c>
      <c r="H55" s="15">
        <v>8.31</v>
      </c>
      <c r="I55" s="16">
        <f>ROUND('BDI Principal'!D14,2)</f>
        <v>20.350000000000001</v>
      </c>
      <c r="J55" s="17">
        <f t="shared" si="6"/>
        <v>10</v>
      </c>
      <c r="K55" s="17">
        <f t="shared" si="7"/>
        <v>1435</v>
      </c>
      <c r="L55" s="2" t="s">
        <v>32</v>
      </c>
    </row>
    <row r="56" spans="1:12" ht="45">
      <c r="A56" s="9" t="s">
        <v>151</v>
      </c>
      <c r="B56" s="11" t="s">
        <v>132</v>
      </c>
      <c r="C56" s="12" t="s">
        <v>103</v>
      </c>
      <c r="D56" s="13">
        <v>541.9</v>
      </c>
      <c r="E56" s="14">
        <v>10.76</v>
      </c>
      <c r="F56" s="14">
        <v>20.350000000000001</v>
      </c>
      <c r="G56" s="14">
        <v>12.95</v>
      </c>
      <c r="H56" s="15">
        <v>7.37</v>
      </c>
      <c r="I56" s="16">
        <f>ROUND('BDI Principal'!D14,2)</f>
        <v>20.350000000000001</v>
      </c>
      <c r="J56" s="17">
        <f t="shared" si="6"/>
        <v>8.8699999999999992</v>
      </c>
      <c r="K56" s="17">
        <f t="shared" si="7"/>
        <v>4806.6499999999996</v>
      </c>
      <c r="L56" s="2" t="s">
        <v>32</v>
      </c>
    </row>
    <row r="57" spans="1:12" ht="45">
      <c r="A57" s="9" t="s">
        <v>152</v>
      </c>
      <c r="B57" s="11" t="s">
        <v>134</v>
      </c>
      <c r="C57" s="12" t="s">
        <v>103</v>
      </c>
      <c r="D57" s="13">
        <v>525.5</v>
      </c>
      <c r="E57" s="14">
        <v>9.01</v>
      </c>
      <c r="F57" s="14">
        <v>20.350000000000001</v>
      </c>
      <c r="G57" s="14">
        <v>10.84</v>
      </c>
      <c r="H57" s="15">
        <v>6.17</v>
      </c>
      <c r="I57" s="16">
        <f>ROUND('BDI Principal'!D14,2)</f>
        <v>20.350000000000001</v>
      </c>
      <c r="J57" s="17">
        <f t="shared" si="6"/>
        <v>7.43</v>
      </c>
      <c r="K57" s="17">
        <f t="shared" si="7"/>
        <v>3904.47</v>
      </c>
      <c r="L57" s="2" t="s">
        <v>32</v>
      </c>
    </row>
    <row r="58" spans="1:12" ht="45">
      <c r="A58" s="9" t="s">
        <v>153</v>
      </c>
      <c r="B58" s="11" t="s">
        <v>136</v>
      </c>
      <c r="C58" s="12" t="s">
        <v>103</v>
      </c>
      <c r="D58" s="13">
        <v>360.3</v>
      </c>
      <c r="E58" s="14">
        <v>8.68</v>
      </c>
      <c r="F58" s="14">
        <v>20.350000000000001</v>
      </c>
      <c r="G58" s="14">
        <v>10.45</v>
      </c>
      <c r="H58" s="15">
        <v>5.94</v>
      </c>
      <c r="I58" s="16">
        <f>ROUND('BDI Principal'!D14,2)</f>
        <v>20.350000000000001</v>
      </c>
      <c r="J58" s="17">
        <f t="shared" si="6"/>
        <v>7.15</v>
      </c>
      <c r="K58" s="17">
        <f t="shared" si="7"/>
        <v>2576.15</v>
      </c>
      <c r="L58" s="2" t="s">
        <v>32</v>
      </c>
    </row>
    <row r="59" spans="1:12" ht="45">
      <c r="A59" s="9" t="s">
        <v>154</v>
      </c>
      <c r="B59" s="11" t="s">
        <v>138</v>
      </c>
      <c r="C59" s="12" t="s">
        <v>103</v>
      </c>
      <c r="D59" s="13">
        <v>432.2</v>
      </c>
      <c r="E59" s="14">
        <v>14.2</v>
      </c>
      <c r="F59" s="14">
        <v>20.350000000000001</v>
      </c>
      <c r="G59" s="14">
        <v>17.09</v>
      </c>
      <c r="H59" s="15">
        <v>9.7200000000000006</v>
      </c>
      <c r="I59" s="16">
        <f>ROUND('BDI Principal'!D14,2)</f>
        <v>20.350000000000001</v>
      </c>
      <c r="J59" s="17">
        <f t="shared" si="6"/>
        <v>11.7</v>
      </c>
      <c r="K59" s="17">
        <f t="shared" si="7"/>
        <v>5056.74</v>
      </c>
      <c r="L59" s="2" t="s">
        <v>32</v>
      </c>
    </row>
    <row r="60" spans="1:12" ht="56.25">
      <c r="A60" s="9" t="s">
        <v>155</v>
      </c>
      <c r="B60" s="11" t="s">
        <v>156</v>
      </c>
      <c r="C60" s="12" t="s">
        <v>141</v>
      </c>
      <c r="D60" s="13">
        <v>30.1</v>
      </c>
      <c r="E60" s="14">
        <v>696.2</v>
      </c>
      <c r="F60" s="14">
        <v>20.350000000000001</v>
      </c>
      <c r="G60" s="14">
        <v>837.88</v>
      </c>
      <c r="H60" s="15">
        <v>476.67</v>
      </c>
      <c r="I60" s="16">
        <f>ROUND('BDI Principal'!D14,2)</f>
        <v>20.350000000000001</v>
      </c>
      <c r="J60" s="17">
        <f t="shared" si="6"/>
        <v>573.66999999999996</v>
      </c>
      <c r="K60" s="17">
        <f t="shared" si="7"/>
        <v>17267.47</v>
      </c>
      <c r="L60" s="2" t="s">
        <v>32</v>
      </c>
    </row>
    <row r="61" spans="1:12">
      <c r="A61" s="9" t="s">
        <v>157</v>
      </c>
      <c r="B61" s="11" t="s">
        <v>123</v>
      </c>
      <c r="C61" s="12" t="s">
        <v>124</v>
      </c>
      <c r="D61" s="13">
        <v>3</v>
      </c>
      <c r="E61" s="14">
        <v>192</v>
      </c>
      <c r="F61" s="14">
        <v>20.350000000000001</v>
      </c>
      <c r="G61" s="14">
        <v>231.07</v>
      </c>
      <c r="H61" s="15">
        <v>131.44999999999999</v>
      </c>
      <c r="I61" s="16">
        <f>ROUND('BDI Principal'!D14,2)</f>
        <v>20.350000000000001</v>
      </c>
      <c r="J61" s="17">
        <f t="shared" si="6"/>
        <v>158.19999999999999</v>
      </c>
      <c r="K61" s="17">
        <f t="shared" si="7"/>
        <v>474.6</v>
      </c>
      <c r="L61" s="2" t="s">
        <v>32</v>
      </c>
    </row>
    <row r="62" spans="1:12">
      <c r="A62" s="9" t="s">
        <v>158</v>
      </c>
      <c r="B62" s="40" t="s">
        <v>159</v>
      </c>
      <c r="C62" s="46"/>
      <c r="D62" s="46"/>
      <c r="E62" s="46"/>
      <c r="F62" s="46"/>
      <c r="G62" s="46"/>
      <c r="H62" s="46"/>
      <c r="I62" s="46"/>
      <c r="J62" s="46"/>
      <c r="K62" s="46"/>
      <c r="L62" s="2" t="s">
        <v>48</v>
      </c>
    </row>
    <row r="63" spans="1:12" ht="45">
      <c r="A63" s="9" t="s">
        <v>160</v>
      </c>
      <c r="B63" s="11" t="s">
        <v>161</v>
      </c>
      <c r="C63" s="12" t="s">
        <v>54</v>
      </c>
      <c r="D63" s="13">
        <v>56.6</v>
      </c>
      <c r="E63" s="14">
        <v>95.26</v>
      </c>
      <c r="F63" s="14">
        <v>20.350000000000001</v>
      </c>
      <c r="G63" s="14">
        <v>114.65</v>
      </c>
      <c r="H63" s="15">
        <v>65.22</v>
      </c>
      <c r="I63" s="16">
        <f>ROUND('BDI Principal'!D14,2)</f>
        <v>20.350000000000001</v>
      </c>
      <c r="J63" s="17">
        <f t="shared" ref="J63:J73" si="8">ROUND((ROUND(H63,2)*I63/100)+ROUND(H63,2),2)</f>
        <v>78.489999999999995</v>
      </c>
      <c r="K63" s="17">
        <f t="shared" ref="K63:K73" si="9">ROUND(D63*J63,2)</f>
        <v>4442.53</v>
      </c>
      <c r="L63" s="2" t="s">
        <v>32</v>
      </c>
    </row>
    <row r="64" spans="1:12" ht="45">
      <c r="A64" s="9" t="s">
        <v>162</v>
      </c>
      <c r="B64" s="11" t="s">
        <v>163</v>
      </c>
      <c r="C64" s="12" t="s">
        <v>103</v>
      </c>
      <c r="D64" s="13">
        <v>395.6</v>
      </c>
      <c r="E64" s="14">
        <v>13.59</v>
      </c>
      <c r="F64" s="14">
        <v>20.350000000000001</v>
      </c>
      <c r="G64" s="14">
        <v>16.36</v>
      </c>
      <c r="H64" s="15">
        <v>9.31</v>
      </c>
      <c r="I64" s="16">
        <f>ROUND('BDI Principal'!D14,2)</f>
        <v>20.350000000000001</v>
      </c>
      <c r="J64" s="17">
        <f t="shared" si="8"/>
        <v>11.2</v>
      </c>
      <c r="K64" s="17">
        <f t="shared" si="9"/>
        <v>4430.72</v>
      </c>
      <c r="L64" s="2" t="s">
        <v>32</v>
      </c>
    </row>
    <row r="65" spans="1:12" ht="45">
      <c r="A65" s="9" t="s">
        <v>164</v>
      </c>
      <c r="B65" s="11" t="s">
        <v>165</v>
      </c>
      <c r="C65" s="12" t="s">
        <v>103</v>
      </c>
      <c r="D65" s="13">
        <v>213.2</v>
      </c>
      <c r="E65" s="14">
        <v>12.54</v>
      </c>
      <c r="F65" s="14">
        <v>20.350000000000001</v>
      </c>
      <c r="G65" s="14">
        <v>15.09</v>
      </c>
      <c r="H65" s="15">
        <v>8.58</v>
      </c>
      <c r="I65" s="16">
        <f>ROUND('BDI Principal'!D14,2)</f>
        <v>20.350000000000001</v>
      </c>
      <c r="J65" s="17">
        <f t="shared" si="8"/>
        <v>10.33</v>
      </c>
      <c r="K65" s="17">
        <f t="shared" si="9"/>
        <v>2202.36</v>
      </c>
      <c r="L65" s="2" t="s">
        <v>32</v>
      </c>
    </row>
    <row r="66" spans="1:12" ht="45">
      <c r="A66" s="9" t="s">
        <v>166</v>
      </c>
      <c r="B66" s="11" t="s">
        <v>167</v>
      </c>
      <c r="C66" s="12" t="s">
        <v>103</v>
      </c>
      <c r="D66" s="13">
        <v>202.8</v>
      </c>
      <c r="E66" s="14">
        <v>11.6</v>
      </c>
      <c r="F66" s="14">
        <v>20.350000000000001</v>
      </c>
      <c r="G66" s="14">
        <v>13.96</v>
      </c>
      <c r="H66" s="15">
        <v>7.94</v>
      </c>
      <c r="I66" s="16">
        <f>ROUND('BDI Principal'!D14,2)</f>
        <v>20.350000000000001</v>
      </c>
      <c r="J66" s="17">
        <f t="shared" si="8"/>
        <v>9.56</v>
      </c>
      <c r="K66" s="17">
        <f t="shared" si="9"/>
        <v>1938.77</v>
      </c>
      <c r="L66" s="2" t="s">
        <v>32</v>
      </c>
    </row>
    <row r="67" spans="1:12" ht="45">
      <c r="A67" s="9" t="s">
        <v>168</v>
      </c>
      <c r="B67" s="11" t="s">
        <v>169</v>
      </c>
      <c r="C67" s="12" t="s">
        <v>103</v>
      </c>
      <c r="D67" s="13">
        <v>12.3</v>
      </c>
      <c r="E67" s="14">
        <v>10.28</v>
      </c>
      <c r="F67" s="14">
        <v>20.350000000000001</v>
      </c>
      <c r="G67" s="14">
        <v>12.37</v>
      </c>
      <c r="H67" s="15">
        <v>7.04</v>
      </c>
      <c r="I67" s="16">
        <f>ROUND('BDI Principal'!D14,2)</f>
        <v>20.350000000000001</v>
      </c>
      <c r="J67" s="17">
        <f t="shared" si="8"/>
        <v>8.4700000000000006</v>
      </c>
      <c r="K67" s="17">
        <f t="shared" si="9"/>
        <v>104.18</v>
      </c>
      <c r="L67" s="2" t="s">
        <v>32</v>
      </c>
    </row>
    <row r="68" spans="1:12" ht="56.25">
      <c r="A68" s="9" t="s">
        <v>170</v>
      </c>
      <c r="B68" s="11" t="s">
        <v>156</v>
      </c>
      <c r="C68" s="12" t="s">
        <v>141</v>
      </c>
      <c r="D68" s="13">
        <v>32.799999999999997</v>
      </c>
      <c r="E68" s="14">
        <v>696.2</v>
      </c>
      <c r="F68" s="14">
        <v>20.350000000000001</v>
      </c>
      <c r="G68" s="14">
        <v>837.88</v>
      </c>
      <c r="H68" s="15">
        <v>476.67</v>
      </c>
      <c r="I68" s="16">
        <f>ROUND('BDI Principal'!D14,2)</f>
        <v>20.350000000000001</v>
      </c>
      <c r="J68" s="17">
        <f t="shared" si="8"/>
        <v>573.66999999999996</v>
      </c>
      <c r="K68" s="17">
        <f t="shared" si="9"/>
        <v>18816.38</v>
      </c>
      <c r="L68" s="2" t="s">
        <v>32</v>
      </c>
    </row>
    <row r="69" spans="1:12">
      <c r="A69" s="9" t="s">
        <v>171</v>
      </c>
      <c r="B69" s="11" t="s">
        <v>123</v>
      </c>
      <c r="C69" s="12" t="s">
        <v>124</v>
      </c>
      <c r="D69" s="13">
        <v>3</v>
      </c>
      <c r="E69" s="14">
        <v>192</v>
      </c>
      <c r="F69" s="14">
        <v>20.350000000000001</v>
      </c>
      <c r="G69" s="14">
        <v>231.07</v>
      </c>
      <c r="H69" s="15">
        <v>131.44999999999999</v>
      </c>
      <c r="I69" s="16">
        <f>ROUND('BDI Principal'!D14,2)</f>
        <v>20.350000000000001</v>
      </c>
      <c r="J69" s="17">
        <f t="shared" si="8"/>
        <v>158.19999999999999</v>
      </c>
      <c r="K69" s="17">
        <f t="shared" si="9"/>
        <v>474.6</v>
      </c>
      <c r="L69" s="2" t="s">
        <v>32</v>
      </c>
    </row>
    <row r="70" spans="1:12" ht="56.25">
      <c r="A70" s="9" t="s">
        <v>172</v>
      </c>
      <c r="B70" s="11" t="s">
        <v>173</v>
      </c>
      <c r="C70" s="12" t="s">
        <v>54</v>
      </c>
      <c r="D70" s="13">
        <v>93.94</v>
      </c>
      <c r="E70" s="14">
        <v>153.94</v>
      </c>
      <c r="F70" s="14">
        <v>20.350000000000001</v>
      </c>
      <c r="G70" s="14">
        <v>185.27</v>
      </c>
      <c r="H70" s="15">
        <v>105.4</v>
      </c>
      <c r="I70" s="16">
        <f>ROUND('BDI Principal'!D14,2)</f>
        <v>20.350000000000001</v>
      </c>
      <c r="J70" s="17">
        <f t="shared" si="8"/>
        <v>126.85</v>
      </c>
      <c r="K70" s="17">
        <f t="shared" si="9"/>
        <v>11916.29</v>
      </c>
      <c r="L70" s="2" t="s">
        <v>32</v>
      </c>
    </row>
    <row r="71" spans="1:12" ht="56.25">
      <c r="A71" s="9" t="s">
        <v>174</v>
      </c>
      <c r="B71" s="11" t="s">
        <v>175</v>
      </c>
      <c r="C71" s="12" t="s">
        <v>54</v>
      </c>
      <c r="D71" s="13">
        <v>358.88</v>
      </c>
      <c r="E71" s="14">
        <v>211.93</v>
      </c>
      <c r="F71" s="14">
        <v>20.350000000000001</v>
      </c>
      <c r="G71" s="14">
        <v>255.06</v>
      </c>
      <c r="H71" s="15">
        <v>145.1</v>
      </c>
      <c r="I71" s="16">
        <f>ROUND('BDI Principal'!D14,2)</f>
        <v>20.350000000000001</v>
      </c>
      <c r="J71" s="17">
        <f t="shared" si="8"/>
        <v>174.63</v>
      </c>
      <c r="K71" s="17">
        <f t="shared" si="9"/>
        <v>62671.21</v>
      </c>
      <c r="L71" s="2" t="s">
        <v>32</v>
      </c>
    </row>
    <row r="72" spans="1:12" ht="56.25">
      <c r="A72" s="9" t="s">
        <v>176</v>
      </c>
      <c r="B72" s="11" t="s">
        <v>177</v>
      </c>
      <c r="C72" s="12" t="s">
        <v>54</v>
      </c>
      <c r="D72" s="13">
        <v>28.18</v>
      </c>
      <c r="E72" s="14">
        <v>249.14</v>
      </c>
      <c r="F72" s="14">
        <v>20.350000000000001</v>
      </c>
      <c r="G72" s="14">
        <v>299.83999999999997</v>
      </c>
      <c r="H72" s="15">
        <v>170.58</v>
      </c>
      <c r="I72" s="16">
        <f>ROUND('BDI Principal'!D14,2)</f>
        <v>20.350000000000001</v>
      </c>
      <c r="J72" s="17">
        <f t="shared" si="8"/>
        <v>205.29</v>
      </c>
      <c r="K72" s="17">
        <f t="shared" si="9"/>
        <v>5785.07</v>
      </c>
      <c r="L72" s="2" t="s">
        <v>32</v>
      </c>
    </row>
    <row r="73" spans="1:12" ht="45">
      <c r="A73" s="9" t="s">
        <v>178</v>
      </c>
      <c r="B73" s="11" t="s">
        <v>179</v>
      </c>
      <c r="C73" s="12" t="s">
        <v>54</v>
      </c>
      <c r="D73" s="13">
        <v>6.25</v>
      </c>
      <c r="E73" s="14">
        <v>266.24</v>
      </c>
      <c r="F73" s="14">
        <v>20.350000000000001</v>
      </c>
      <c r="G73" s="14">
        <v>320.42</v>
      </c>
      <c r="H73" s="15">
        <v>182.28</v>
      </c>
      <c r="I73" s="16">
        <f>ROUND('BDI Principal'!D14,2)</f>
        <v>20.350000000000001</v>
      </c>
      <c r="J73" s="17">
        <f t="shared" si="8"/>
        <v>219.37</v>
      </c>
      <c r="K73" s="17">
        <f t="shared" si="9"/>
        <v>1371.06</v>
      </c>
      <c r="L73" s="2" t="s">
        <v>32</v>
      </c>
    </row>
    <row r="74" spans="1:12">
      <c r="A74" s="7" t="s">
        <v>180</v>
      </c>
      <c r="B74" s="39" t="s">
        <v>181</v>
      </c>
      <c r="C74" s="39"/>
      <c r="D74" s="39"/>
      <c r="E74" s="39"/>
      <c r="F74" s="39"/>
      <c r="G74" s="39"/>
      <c r="H74" s="39"/>
      <c r="I74" s="7"/>
      <c r="J74" s="7"/>
      <c r="K74" s="8">
        <f>SUM(K75:K88)</f>
        <v>126179.03000000003</v>
      </c>
      <c r="L74" s="2" t="s">
        <v>45</v>
      </c>
    </row>
    <row r="75" spans="1:12">
      <c r="A75" s="9" t="s">
        <v>182</v>
      </c>
      <c r="B75" s="40" t="s">
        <v>183</v>
      </c>
      <c r="C75" s="46"/>
      <c r="D75" s="46"/>
      <c r="E75" s="46"/>
      <c r="F75" s="46"/>
      <c r="G75" s="46"/>
      <c r="H75" s="46"/>
      <c r="I75" s="46"/>
      <c r="J75" s="46"/>
      <c r="K75" s="46"/>
      <c r="L75" s="2" t="s">
        <v>48</v>
      </c>
    </row>
    <row r="76" spans="1:12" ht="56.25">
      <c r="A76" s="9" t="s">
        <v>184</v>
      </c>
      <c r="B76" s="11" t="s">
        <v>185</v>
      </c>
      <c r="C76" s="12" t="s">
        <v>54</v>
      </c>
      <c r="D76" s="13">
        <v>12.85</v>
      </c>
      <c r="E76" s="14">
        <v>66.650000000000006</v>
      </c>
      <c r="F76" s="14">
        <v>20.350000000000001</v>
      </c>
      <c r="G76" s="14">
        <v>80.209999999999994</v>
      </c>
      <c r="H76" s="15">
        <v>45.63</v>
      </c>
      <c r="I76" s="16">
        <f>ROUND('BDI Principal'!D14,2)</f>
        <v>20.350000000000001</v>
      </c>
      <c r="J76" s="17">
        <f t="shared" ref="J76:J81" si="10">ROUND((ROUND(H76,2)*I76/100)+ROUND(H76,2),2)</f>
        <v>54.92</v>
      </c>
      <c r="K76" s="17">
        <f t="shared" ref="K76:K81" si="11">ROUND(D76*J76,2)</f>
        <v>705.72</v>
      </c>
      <c r="L76" s="2" t="s">
        <v>32</v>
      </c>
    </row>
    <row r="77" spans="1:12" ht="56.25">
      <c r="A77" s="9" t="s">
        <v>186</v>
      </c>
      <c r="B77" s="11" t="s">
        <v>187</v>
      </c>
      <c r="C77" s="12" t="s">
        <v>54</v>
      </c>
      <c r="D77" s="13">
        <v>713.84</v>
      </c>
      <c r="E77" s="14">
        <v>88.94</v>
      </c>
      <c r="F77" s="14">
        <v>20.350000000000001</v>
      </c>
      <c r="G77" s="14">
        <v>107.04</v>
      </c>
      <c r="H77" s="15">
        <v>60.89</v>
      </c>
      <c r="I77" s="16">
        <f>ROUND('BDI Principal'!D14,2)</f>
        <v>20.350000000000001</v>
      </c>
      <c r="J77" s="17">
        <f t="shared" si="10"/>
        <v>73.28</v>
      </c>
      <c r="K77" s="17">
        <f t="shared" si="11"/>
        <v>52310.2</v>
      </c>
      <c r="L77" s="2" t="s">
        <v>32</v>
      </c>
    </row>
    <row r="78" spans="1:12" ht="33.75">
      <c r="A78" s="9" t="s">
        <v>188</v>
      </c>
      <c r="B78" s="11" t="s">
        <v>189</v>
      </c>
      <c r="C78" s="12" t="s">
        <v>54</v>
      </c>
      <c r="D78" s="13">
        <v>120.96</v>
      </c>
      <c r="E78" s="14">
        <v>193.7</v>
      </c>
      <c r="F78" s="14">
        <v>20.350000000000001</v>
      </c>
      <c r="G78" s="14">
        <v>233.12</v>
      </c>
      <c r="H78" s="15">
        <v>132.62</v>
      </c>
      <c r="I78" s="16">
        <f>ROUND('BDI Principal'!D14,2)</f>
        <v>20.350000000000001</v>
      </c>
      <c r="J78" s="17">
        <f t="shared" si="10"/>
        <v>159.61000000000001</v>
      </c>
      <c r="K78" s="17">
        <f t="shared" si="11"/>
        <v>19306.43</v>
      </c>
      <c r="L78" s="2" t="s">
        <v>32</v>
      </c>
    </row>
    <row r="79" spans="1:12" ht="33.75">
      <c r="A79" s="9" t="s">
        <v>190</v>
      </c>
      <c r="B79" s="11" t="s">
        <v>191</v>
      </c>
      <c r="C79" s="12" t="s">
        <v>89</v>
      </c>
      <c r="D79" s="13">
        <v>103.5</v>
      </c>
      <c r="E79" s="14">
        <v>75.11</v>
      </c>
      <c r="F79" s="14">
        <v>20.350000000000001</v>
      </c>
      <c r="G79" s="14">
        <v>90.39</v>
      </c>
      <c r="H79" s="15">
        <v>51.42</v>
      </c>
      <c r="I79" s="16">
        <f>ROUND('BDI Principal'!D14,2)</f>
        <v>20.350000000000001</v>
      </c>
      <c r="J79" s="17">
        <f t="shared" si="10"/>
        <v>61.88</v>
      </c>
      <c r="K79" s="17">
        <f t="shared" si="11"/>
        <v>6404.58</v>
      </c>
      <c r="L79" s="2" t="s">
        <v>32</v>
      </c>
    </row>
    <row r="80" spans="1:12" ht="33.75">
      <c r="A80" s="9" t="s">
        <v>192</v>
      </c>
      <c r="B80" s="11" t="s">
        <v>193</v>
      </c>
      <c r="C80" s="12" t="s">
        <v>89</v>
      </c>
      <c r="D80" s="13">
        <v>69.2</v>
      </c>
      <c r="E80" s="14">
        <v>50.4</v>
      </c>
      <c r="F80" s="14">
        <v>20.350000000000001</v>
      </c>
      <c r="G80" s="14">
        <v>60.66</v>
      </c>
      <c r="H80" s="15">
        <v>34.51</v>
      </c>
      <c r="I80" s="16">
        <f>ROUND('BDI Principal'!D14,2)</f>
        <v>20.350000000000001</v>
      </c>
      <c r="J80" s="17">
        <f t="shared" si="10"/>
        <v>41.53</v>
      </c>
      <c r="K80" s="17">
        <f t="shared" si="11"/>
        <v>2873.88</v>
      </c>
      <c r="L80" s="2" t="s">
        <v>32</v>
      </c>
    </row>
    <row r="81" spans="1:12" ht="33.75">
      <c r="A81" s="9" t="s">
        <v>194</v>
      </c>
      <c r="B81" s="11" t="s">
        <v>195</v>
      </c>
      <c r="C81" s="12" t="s">
        <v>89</v>
      </c>
      <c r="D81" s="13">
        <v>389.71</v>
      </c>
      <c r="E81" s="14">
        <v>7.14</v>
      </c>
      <c r="F81" s="14">
        <v>20.350000000000001</v>
      </c>
      <c r="G81" s="14">
        <v>8.59</v>
      </c>
      <c r="H81" s="15">
        <v>4.8899999999999997</v>
      </c>
      <c r="I81" s="16">
        <f>ROUND('BDI Principal'!D14,2)</f>
        <v>20.350000000000001</v>
      </c>
      <c r="J81" s="17">
        <f t="shared" si="10"/>
        <v>5.89</v>
      </c>
      <c r="K81" s="17">
        <f t="shared" si="11"/>
        <v>2295.39</v>
      </c>
      <c r="L81" s="2" t="s">
        <v>32</v>
      </c>
    </row>
    <row r="82" spans="1:12">
      <c r="A82" s="9" t="s">
        <v>196</v>
      </c>
      <c r="B82" s="40" t="s">
        <v>197</v>
      </c>
      <c r="C82" s="46"/>
      <c r="D82" s="46"/>
      <c r="E82" s="46"/>
      <c r="F82" s="46"/>
      <c r="G82" s="46"/>
      <c r="H82" s="46"/>
      <c r="I82" s="46"/>
      <c r="J82" s="46"/>
      <c r="K82" s="46"/>
      <c r="L82" s="2" t="s">
        <v>48</v>
      </c>
    </row>
    <row r="83" spans="1:12" ht="67.5">
      <c r="A83" s="9" t="s">
        <v>198</v>
      </c>
      <c r="B83" s="11" t="s">
        <v>199</v>
      </c>
      <c r="C83" s="12" t="s">
        <v>54</v>
      </c>
      <c r="D83" s="13">
        <v>36.94</v>
      </c>
      <c r="E83" s="14">
        <v>104.07</v>
      </c>
      <c r="F83" s="14">
        <v>20.350000000000001</v>
      </c>
      <c r="G83" s="14">
        <v>125.25</v>
      </c>
      <c r="H83" s="15">
        <v>71.25</v>
      </c>
      <c r="I83" s="16">
        <f>ROUND('BDI Principal'!D14,2)</f>
        <v>20.350000000000001</v>
      </c>
      <c r="J83" s="17">
        <f>ROUND((ROUND(H83,2)*I83/100)+ROUND(H83,2),2)</f>
        <v>85.75</v>
      </c>
      <c r="K83" s="17">
        <f>ROUND(D83*J83,2)</f>
        <v>3167.61</v>
      </c>
      <c r="L83" s="2" t="s">
        <v>32</v>
      </c>
    </row>
    <row r="84" spans="1:12" ht="67.5">
      <c r="A84" s="9" t="s">
        <v>200</v>
      </c>
      <c r="B84" s="11" t="s">
        <v>201</v>
      </c>
      <c r="C84" s="12" t="s">
        <v>202</v>
      </c>
      <c r="D84" s="13">
        <v>180.09</v>
      </c>
      <c r="E84" s="14">
        <v>117.95</v>
      </c>
      <c r="F84" s="14">
        <v>20.350000000000001</v>
      </c>
      <c r="G84" s="14">
        <v>141.94999999999999</v>
      </c>
      <c r="H84" s="15">
        <v>80.75</v>
      </c>
      <c r="I84" s="16">
        <f>ROUND('BDI Principal'!D14,2)</f>
        <v>20.350000000000001</v>
      </c>
      <c r="J84" s="17">
        <f>ROUND((ROUND(H84,2)*I84/100)+ROUND(H84,2),2)</f>
        <v>97.18</v>
      </c>
      <c r="K84" s="17">
        <f>ROUND(D84*J84,2)</f>
        <v>17501.150000000001</v>
      </c>
      <c r="L84" s="2" t="s">
        <v>32</v>
      </c>
    </row>
    <row r="85" spans="1:12" ht="78.75">
      <c r="A85" s="9" t="s">
        <v>203</v>
      </c>
      <c r="B85" s="11" t="s">
        <v>204</v>
      </c>
      <c r="C85" s="12" t="s">
        <v>202</v>
      </c>
      <c r="D85" s="13">
        <v>84.45</v>
      </c>
      <c r="E85" s="14">
        <v>167.9</v>
      </c>
      <c r="F85" s="14">
        <v>20.350000000000001</v>
      </c>
      <c r="G85" s="14">
        <v>202.07</v>
      </c>
      <c r="H85" s="15">
        <v>114.96</v>
      </c>
      <c r="I85" s="16">
        <f>ROUND('BDI Principal'!D14,2)</f>
        <v>20.350000000000001</v>
      </c>
      <c r="J85" s="17">
        <f>ROUND((ROUND(H85,2)*I85/100)+ROUND(H85,2),2)</f>
        <v>138.35</v>
      </c>
      <c r="K85" s="17">
        <f>ROUND(D85*J85,2)</f>
        <v>11683.66</v>
      </c>
      <c r="L85" s="2" t="s">
        <v>32</v>
      </c>
    </row>
    <row r="86" spans="1:12" ht="78.75">
      <c r="A86" s="9" t="s">
        <v>205</v>
      </c>
      <c r="B86" s="11" t="s">
        <v>206</v>
      </c>
      <c r="C86" s="12" t="s">
        <v>202</v>
      </c>
      <c r="D86" s="13">
        <v>66.040000000000006</v>
      </c>
      <c r="E86" s="14">
        <v>181.71</v>
      </c>
      <c r="F86" s="14">
        <v>20.350000000000001</v>
      </c>
      <c r="G86" s="14">
        <v>218.69</v>
      </c>
      <c r="H86" s="15">
        <v>124.41</v>
      </c>
      <c r="I86" s="16">
        <f>ROUND('BDI Principal'!D14,2)</f>
        <v>20.350000000000001</v>
      </c>
      <c r="J86" s="17">
        <f>ROUND((ROUND(H86,2)*I86/100)+ROUND(H86,2),2)</f>
        <v>149.72999999999999</v>
      </c>
      <c r="K86" s="17">
        <f>ROUND(D86*J86,2)</f>
        <v>9888.17</v>
      </c>
      <c r="L86" s="2" t="s">
        <v>32</v>
      </c>
    </row>
    <row r="87" spans="1:12">
      <c r="A87" s="9" t="s">
        <v>207</v>
      </c>
      <c r="B87" s="40" t="s">
        <v>208</v>
      </c>
      <c r="C87" s="46"/>
      <c r="D87" s="46"/>
      <c r="E87" s="46"/>
      <c r="F87" s="46"/>
      <c r="G87" s="46"/>
      <c r="H87" s="46"/>
      <c r="I87" s="46"/>
      <c r="J87" s="46"/>
      <c r="K87" s="46"/>
      <c r="L87" s="2" t="s">
        <v>48</v>
      </c>
    </row>
    <row r="88" spans="1:12" ht="45">
      <c r="A88" s="9" t="s">
        <v>209</v>
      </c>
      <c r="B88" s="11" t="s">
        <v>210</v>
      </c>
      <c r="C88" s="12" t="s">
        <v>54</v>
      </c>
      <c r="D88" s="13">
        <v>0.15</v>
      </c>
      <c r="E88" s="14">
        <v>341.82</v>
      </c>
      <c r="F88" s="14">
        <v>20.350000000000001</v>
      </c>
      <c r="G88" s="14">
        <v>411.38</v>
      </c>
      <c r="H88" s="15">
        <v>234.01</v>
      </c>
      <c r="I88" s="16">
        <f>ROUND('BDI Principal'!D14,2)</f>
        <v>20.350000000000001</v>
      </c>
      <c r="J88" s="17">
        <f>ROUND((ROUND(H88,2)*I88/100)+ROUND(H88,2),2)</f>
        <v>281.63</v>
      </c>
      <c r="K88" s="17">
        <f>ROUND(D88*J88,2)</f>
        <v>42.24</v>
      </c>
      <c r="L88" s="2" t="s">
        <v>32</v>
      </c>
    </row>
    <row r="89" spans="1:12">
      <c r="A89" s="7" t="s">
        <v>211</v>
      </c>
      <c r="B89" s="39" t="s">
        <v>212</v>
      </c>
      <c r="C89" s="39"/>
      <c r="D89" s="39"/>
      <c r="E89" s="39"/>
      <c r="F89" s="39"/>
      <c r="G89" s="39"/>
      <c r="H89" s="39"/>
      <c r="I89" s="7"/>
      <c r="J89" s="7"/>
      <c r="K89" s="8">
        <f>SUM(K90:K100)</f>
        <v>61889.710000000006</v>
      </c>
      <c r="L89" s="2" t="s">
        <v>45</v>
      </c>
    </row>
    <row r="90" spans="1:12">
      <c r="A90" s="9" t="s">
        <v>213</v>
      </c>
      <c r="B90" s="40" t="s">
        <v>126</v>
      </c>
      <c r="C90" s="46"/>
      <c r="D90" s="46"/>
      <c r="E90" s="46"/>
      <c r="F90" s="46"/>
      <c r="G90" s="46"/>
      <c r="H90" s="46"/>
      <c r="I90" s="46"/>
      <c r="J90" s="46"/>
      <c r="K90" s="46"/>
      <c r="L90" s="2" t="s">
        <v>48</v>
      </c>
    </row>
    <row r="91" spans="1:12" ht="67.5">
      <c r="A91" s="9" t="s">
        <v>214</v>
      </c>
      <c r="B91" s="11" t="s">
        <v>215</v>
      </c>
      <c r="C91" s="12" t="s">
        <v>103</v>
      </c>
      <c r="D91" s="13">
        <v>391.46</v>
      </c>
      <c r="E91" s="14">
        <v>18.649999999999999</v>
      </c>
      <c r="F91" s="14">
        <v>20.350000000000001</v>
      </c>
      <c r="G91" s="14">
        <v>22.45</v>
      </c>
      <c r="H91" s="15">
        <v>12.77</v>
      </c>
      <c r="I91" s="16">
        <f>ROUND('BDI Principal'!D14,2)</f>
        <v>20.350000000000001</v>
      </c>
      <c r="J91" s="17">
        <f>ROUND((ROUND(H91,2)*I91/100)+ROUND(H91,2),2)</f>
        <v>15.37</v>
      </c>
      <c r="K91" s="17">
        <f>ROUND(D91*J91,2)</f>
        <v>6016.74</v>
      </c>
      <c r="L91" s="2" t="s">
        <v>32</v>
      </c>
    </row>
    <row r="92" spans="1:12" ht="78.75">
      <c r="A92" s="9" t="s">
        <v>216</v>
      </c>
      <c r="B92" s="11" t="s">
        <v>217</v>
      </c>
      <c r="C92" s="12" t="s">
        <v>54</v>
      </c>
      <c r="D92" s="13">
        <v>359.41</v>
      </c>
      <c r="E92" s="14">
        <v>45.91</v>
      </c>
      <c r="F92" s="14">
        <v>20.350000000000001</v>
      </c>
      <c r="G92" s="14">
        <v>55.25</v>
      </c>
      <c r="H92" s="15">
        <v>31.43</v>
      </c>
      <c r="I92" s="16">
        <f>ROUND('BDI Principal'!D14,2)</f>
        <v>20.350000000000001</v>
      </c>
      <c r="J92" s="17">
        <f>ROUND((ROUND(H92,2)*I92/100)+ROUND(H92,2),2)</f>
        <v>37.83</v>
      </c>
      <c r="K92" s="17">
        <f>ROUND(D92*J92,2)</f>
        <v>13596.48</v>
      </c>
      <c r="L92" s="2" t="s">
        <v>32</v>
      </c>
    </row>
    <row r="93" spans="1:12" ht="67.5">
      <c r="A93" s="9" t="s">
        <v>218</v>
      </c>
      <c r="B93" s="11" t="s">
        <v>219</v>
      </c>
      <c r="C93" s="12" t="s">
        <v>54</v>
      </c>
      <c r="D93" s="13">
        <v>359.41</v>
      </c>
      <c r="E93" s="14">
        <v>44.63</v>
      </c>
      <c r="F93" s="14">
        <v>20.350000000000001</v>
      </c>
      <c r="G93" s="14">
        <v>53.71</v>
      </c>
      <c r="H93" s="15">
        <v>30.56</v>
      </c>
      <c r="I93" s="16">
        <f>ROUND('BDI Principal'!D14,2)</f>
        <v>20.350000000000001</v>
      </c>
      <c r="J93" s="17">
        <f>ROUND((ROUND(H93,2)*I93/100)+ROUND(H93,2),2)</f>
        <v>36.78</v>
      </c>
      <c r="K93" s="17">
        <f>ROUND(D93*J93,2)</f>
        <v>13219.1</v>
      </c>
      <c r="L93" s="2" t="s">
        <v>32</v>
      </c>
    </row>
    <row r="94" spans="1:12">
      <c r="A94" s="9" t="s">
        <v>220</v>
      </c>
      <c r="B94" s="40" t="s">
        <v>221</v>
      </c>
      <c r="C94" s="46"/>
      <c r="D94" s="46"/>
      <c r="E94" s="46"/>
      <c r="F94" s="46"/>
      <c r="G94" s="46"/>
      <c r="H94" s="46"/>
      <c r="I94" s="46"/>
      <c r="J94" s="46"/>
      <c r="K94" s="46"/>
      <c r="L94" s="2" t="s">
        <v>48</v>
      </c>
    </row>
    <row r="95" spans="1:12" ht="67.5">
      <c r="A95" s="9" t="s">
        <v>222</v>
      </c>
      <c r="B95" s="11" t="s">
        <v>223</v>
      </c>
      <c r="C95" s="12" t="s">
        <v>54</v>
      </c>
      <c r="D95" s="13">
        <v>359.41</v>
      </c>
      <c r="E95" s="14">
        <v>43.22</v>
      </c>
      <c r="F95" s="14">
        <v>20.350000000000001</v>
      </c>
      <c r="G95" s="14">
        <v>52.02</v>
      </c>
      <c r="H95" s="15">
        <v>29.59</v>
      </c>
      <c r="I95" s="16">
        <f>ROUND('BDI Principal'!D14,2)</f>
        <v>20.350000000000001</v>
      </c>
      <c r="J95" s="17">
        <f>ROUND((ROUND(H95,2)*I95/100)+ROUND(H95,2),2)</f>
        <v>35.61</v>
      </c>
      <c r="K95" s="17">
        <f>ROUND(D95*J95,2)</f>
        <v>12798.59</v>
      </c>
      <c r="L95" s="2" t="s">
        <v>32</v>
      </c>
    </row>
    <row r="96" spans="1:12" ht="45">
      <c r="A96" s="9" t="s">
        <v>224</v>
      </c>
      <c r="B96" s="11" t="s">
        <v>225</v>
      </c>
      <c r="C96" s="12" t="s">
        <v>54</v>
      </c>
      <c r="D96" s="13">
        <v>31.6</v>
      </c>
      <c r="E96" s="14">
        <v>94.78</v>
      </c>
      <c r="F96" s="14">
        <v>20.350000000000001</v>
      </c>
      <c r="G96" s="14">
        <v>114.07</v>
      </c>
      <c r="H96" s="15">
        <v>64.89</v>
      </c>
      <c r="I96" s="16">
        <f>ROUND('BDI Principal'!D14,2)</f>
        <v>20.350000000000001</v>
      </c>
      <c r="J96" s="17">
        <f>ROUND((ROUND(H96,2)*I96/100)+ROUND(H96,2),2)</f>
        <v>78.099999999999994</v>
      </c>
      <c r="K96" s="17">
        <f>ROUND(D96*J96,2)</f>
        <v>2467.96</v>
      </c>
      <c r="L96" s="2" t="s">
        <v>32</v>
      </c>
    </row>
    <row r="97" spans="1:12">
      <c r="A97" s="9" t="s">
        <v>226</v>
      </c>
      <c r="B97" s="40" t="s">
        <v>227</v>
      </c>
      <c r="C97" s="46"/>
      <c r="D97" s="46"/>
      <c r="E97" s="46"/>
      <c r="F97" s="46"/>
      <c r="G97" s="46"/>
      <c r="H97" s="46"/>
      <c r="I97" s="46"/>
      <c r="J97" s="46"/>
      <c r="K97" s="46"/>
      <c r="L97" s="2" t="s">
        <v>48</v>
      </c>
    </row>
    <row r="98" spans="1:12" ht="45">
      <c r="A98" s="9" t="s">
        <v>228</v>
      </c>
      <c r="B98" s="11" t="s">
        <v>229</v>
      </c>
      <c r="C98" s="12" t="s">
        <v>89</v>
      </c>
      <c r="D98" s="13">
        <v>76</v>
      </c>
      <c r="E98" s="14">
        <v>160.91999999999999</v>
      </c>
      <c r="F98" s="14">
        <v>20.350000000000001</v>
      </c>
      <c r="G98" s="14">
        <v>193.67</v>
      </c>
      <c r="H98" s="15">
        <v>110.18</v>
      </c>
      <c r="I98" s="16">
        <f>ROUND('BDI Principal'!D14,2)</f>
        <v>20.350000000000001</v>
      </c>
      <c r="J98" s="17">
        <f>ROUND((ROUND(H98,2)*I98/100)+ROUND(H98,2),2)</f>
        <v>132.6</v>
      </c>
      <c r="K98" s="17">
        <f>ROUND(D98*J98,2)</f>
        <v>10077.6</v>
      </c>
      <c r="L98" s="2" t="s">
        <v>32</v>
      </c>
    </row>
    <row r="99" spans="1:12" ht="33.75">
      <c r="A99" s="9" t="s">
        <v>230</v>
      </c>
      <c r="B99" s="11" t="s">
        <v>231</v>
      </c>
      <c r="C99" s="12" t="s">
        <v>89</v>
      </c>
      <c r="D99" s="13">
        <v>49.85</v>
      </c>
      <c r="E99" s="14">
        <v>50.14</v>
      </c>
      <c r="F99" s="14">
        <v>20.350000000000001</v>
      </c>
      <c r="G99" s="14">
        <v>60.34</v>
      </c>
      <c r="H99" s="15">
        <v>34.33</v>
      </c>
      <c r="I99" s="16">
        <f>ROUND('BDI Principal'!D14,2)</f>
        <v>20.350000000000001</v>
      </c>
      <c r="J99" s="17">
        <f>ROUND((ROUND(H99,2)*I99/100)+ROUND(H99,2),2)</f>
        <v>41.32</v>
      </c>
      <c r="K99" s="17">
        <f>ROUND(D99*J99,2)</f>
        <v>2059.8000000000002</v>
      </c>
      <c r="L99" s="2" t="s">
        <v>32</v>
      </c>
    </row>
    <row r="100" spans="1:12" ht="45">
      <c r="A100" s="9" t="s">
        <v>232</v>
      </c>
      <c r="B100" s="11" t="s">
        <v>233</v>
      </c>
      <c r="C100" s="12" t="s">
        <v>89</v>
      </c>
      <c r="D100" s="13">
        <v>24.55</v>
      </c>
      <c r="E100" s="14">
        <v>81.73</v>
      </c>
      <c r="F100" s="14">
        <v>20.350000000000001</v>
      </c>
      <c r="G100" s="14">
        <v>98.36</v>
      </c>
      <c r="H100" s="15">
        <v>55.96</v>
      </c>
      <c r="I100" s="16">
        <f>ROUND('BDI Principal'!D14,2)</f>
        <v>20.350000000000001</v>
      </c>
      <c r="J100" s="17">
        <f>ROUND((ROUND(H100,2)*I100/100)+ROUND(H100,2),2)</f>
        <v>67.349999999999994</v>
      </c>
      <c r="K100" s="17">
        <f>ROUND(D100*J100,2)</f>
        <v>1653.44</v>
      </c>
      <c r="L100" s="2" t="s">
        <v>32</v>
      </c>
    </row>
    <row r="101" spans="1:12">
      <c r="A101" s="7" t="s">
        <v>234</v>
      </c>
      <c r="B101" s="39" t="s">
        <v>235</v>
      </c>
      <c r="C101" s="39"/>
      <c r="D101" s="39"/>
      <c r="E101" s="39"/>
      <c r="F101" s="39"/>
      <c r="G101" s="39"/>
      <c r="H101" s="39"/>
      <c r="I101" s="7"/>
      <c r="J101" s="7"/>
      <c r="K101" s="8">
        <f>SUM(K102:K103)</f>
        <v>10075.75</v>
      </c>
      <c r="L101" s="2" t="s">
        <v>45</v>
      </c>
    </row>
    <row r="102" spans="1:12" ht="45">
      <c r="A102" s="9" t="s">
        <v>236</v>
      </c>
      <c r="B102" s="11" t="s">
        <v>237</v>
      </c>
      <c r="C102" s="12" t="s">
        <v>54</v>
      </c>
      <c r="D102" s="13">
        <v>155.66999999999999</v>
      </c>
      <c r="E102" s="14">
        <v>62.53</v>
      </c>
      <c r="F102" s="14">
        <v>20.350000000000001</v>
      </c>
      <c r="G102" s="14">
        <v>75.25</v>
      </c>
      <c r="H102" s="15">
        <v>42.81</v>
      </c>
      <c r="I102" s="16">
        <f>ROUND('BDI Principal'!D14,2)</f>
        <v>20.350000000000001</v>
      </c>
      <c r="J102" s="17">
        <f>ROUND((ROUND(H102,2)*I102/100)+ROUND(H102,2),2)</f>
        <v>51.52</v>
      </c>
      <c r="K102" s="17">
        <f>ROUND(D102*J102,2)</f>
        <v>8020.12</v>
      </c>
      <c r="L102" s="2" t="s">
        <v>32</v>
      </c>
    </row>
    <row r="103" spans="1:12" ht="33.75">
      <c r="A103" s="9" t="s">
        <v>238</v>
      </c>
      <c r="B103" s="11" t="s">
        <v>239</v>
      </c>
      <c r="C103" s="12" t="s">
        <v>54</v>
      </c>
      <c r="D103" s="13">
        <v>73.180000000000007</v>
      </c>
      <c r="E103" s="14">
        <v>34.08</v>
      </c>
      <c r="F103" s="14">
        <v>20.350000000000001</v>
      </c>
      <c r="G103" s="14">
        <v>41.02</v>
      </c>
      <c r="H103" s="15">
        <v>23.34</v>
      </c>
      <c r="I103" s="16">
        <f>ROUND('BDI Principal'!D14,2)</f>
        <v>20.350000000000001</v>
      </c>
      <c r="J103" s="17">
        <f>ROUND((ROUND(H103,2)*I103/100)+ROUND(H103,2),2)</f>
        <v>28.09</v>
      </c>
      <c r="K103" s="17">
        <f>ROUND(D103*J103,2)</f>
        <v>2055.63</v>
      </c>
      <c r="L103" s="2" t="s">
        <v>32</v>
      </c>
    </row>
    <row r="104" spans="1:12">
      <c r="A104" s="7" t="s">
        <v>240</v>
      </c>
      <c r="B104" s="39" t="s">
        <v>241</v>
      </c>
      <c r="C104" s="39"/>
      <c r="D104" s="39"/>
      <c r="E104" s="39"/>
      <c r="F104" s="39"/>
      <c r="G104" s="39"/>
      <c r="H104" s="39"/>
      <c r="I104" s="7"/>
      <c r="J104" s="7"/>
      <c r="K104" s="8">
        <f>SUM(K105:K133)</f>
        <v>104338.73999999998</v>
      </c>
      <c r="L104" s="2" t="s">
        <v>45</v>
      </c>
    </row>
    <row r="105" spans="1:12">
      <c r="A105" s="9" t="s">
        <v>242</v>
      </c>
      <c r="B105" s="40" t="s">
        <v>243</v>
      </c>
      <c r="C105" s="46"/>
      <c r="D105" s="46"/>
      <c r="E105" s="46"/>
      <c r="F105" s="46"/>
      <c r="G105" s="46"/>
      <c r="H105" s="46"/>
      <c r="I105" s="46"/>
      <c r="J105" s="46"/>
      <c r="K105" s="46"/>
      <c r="L105" s="2" t="s">
        <v>48</v>
      </c>
    </row>
    <row r="106" spans="1:12">
      <c r="A106" s="9" t="s">
        <v>244</v>
      </c>
      <c r="B106" s="40" t="s">
        <v>245</v>
      </c>
      <c r="C106" s="46"/>
      <c r="D106" s="46"/>
      <c r="E106" s="46"/>
      <c r="F106" s="46"/>
      <c r="G106" s="46"/>
      <c r="H106" s="46"/>
      <c r="I106" s="46"/>
      <c r="J106" s="46"/>
      <c r="K106" s="46"/>
      <c r="L106" s="2" t="s">
        <v>48</v>
      </c>
    </row>
    <row r="107" spans="1:12" ht="78.75">
      <c r="A107" s="9" t="s">
        <v>246</v>
      </c>
      <c r="B107" s="11" t="s">
        <v>247</v>
      </c>
      <c r="C107" s="12" t="s">
        <v>61</v>
      </c>
      <c r="D107" s="13">
        <v>12</v>
      </c>
      <c r="E107" s="14">
        <v>1169.03</v>
      </c>
      <c r="F107" s="14">
        <v>20.350000000000001</v>
      </c>
      <c r="G107" s="14">
        <v>1406.93</v>
      </c>
      <c r="H107" s="15">
        <v>800.4</v>
      </c>
      <c r="I107" s="16">
        <f>ROUND('BDI Principal'!D14,2)</f>
        <v>20.350000000000001</v>
      </c>
      <c r="J107" s="17">
        <f t="shared" ref="J107:J112" si="12">ROUND((ROUND(H107,2)*I107/100)+ROUND(H107,2),2)</f>
        <v>963.28</v>
      </c>
      <c r="K107" s="17">
        <f t="shared" ref="K107:K112" si="13">ROUND(D107*J107,2)</f>
        <v>11559.36</v>
      </c>
      <c r="L107" s="2" t="s">
        <v>32</v>
      </c>
    </row>
    <row r="108" spans="1:12" ht="78.75">
      <c r="A108" s="9" t="s">
        <v>248</v>
      </c>
      <c r="B108" s="11" t="s">
        <v>249</v>
      </c>
      <c r="C108" s="12" t="s">
        <v>61</v>
      </c>
      <c r="D108" s="13">
        <v>10</v>
      </c>
      <c r="E108" s="14">
        <v>1095.71</v>
      </c>
      <c r="F108" s="14">
        <v>20.350000000000001</v>
      </c>
      <c r="G108" s="14">
        <v>1318.69</v>
      </c>
      <c r="H108" s="15">
        <v>750.2</v>
      </c>
      <c r="I108" s="16">
        <f>ROUND('BDI Principal'!D14,2)</f>
        <v>20.350000000000001</v>
      </c>
      <c r="J108" s="17">
        <f t="shared" si="12"/>
        <v>902.87</v>
      </c>
      <c r="K108" s="17">
        <f t="shared" si="13"/>
        <v>9028.7000000000007</v>
      </c>
      <c r="L108" s="2" t="s">
        <v>32</v>
      </c>
    </row>
    <row r="109" spans="1:12" ht="22.5">
      <c r="A109" s="9" t="s">
        <v>250</v>
      </c>
      <c r="B109" s="11" t="s">
        <v>251</v>
      </c>
      <c r="C109" s="12" t="s">
        <v>202</v>
      </c>
      <c r="D109" s="13">
        <v>2.52</v>
      </c>
      <c r="E109" s="14">
        <v>701.51</v>
      </c>
      <c r="F109" s="14">
        <v>20.350000000000001</v>
      </c>
      <c r="G109" s="14">
        <v>844.27</v>
      </c>
      <c r="H109" s="15">
        <v>480.3</v>
      </c>
      <c r="I109" s="16">
        <f>ROUND('BDI Principal'!D14,2)</f>
        <v>20.350000000000001</v>
      </c>
      <c r="J109" s="17">
        <f t="shared" si="12"/>
        <v>578.04</v>
      </c>
      <c r="K109" s="17">
        <f t="shared" si="13"/>
        <v>1456.66</v>
      </c>
      <c r="L109" s="2" t="s">
        <v>32</v>
      </c>
    </row>
    <row r="110" spans="1:12" ht="22.5">
      <c r="A110" s="9" t="s">
        <v>252</v>
      </c>
      <c r="B110" s="11" t="s">
        <v>253</v>
      </c>
      <c r="C110" s="12" t="s">
        <v>202</v>
      </c>
      <c r="D110" s="13">
        <v>14.39</v>
      </c>
      <c r="E110" s="14">
        <v>701.51</v>
      </c>
      <c r="F110" s="14">
        <v>20.350000000000001</v>
      </c>
      <c r="G110" s="14">
        <v>844.27</v>
      </c>
      <c r="H110" s="15">
        <v>480.3</v>
      </c>
      <c r="I110" s="16">
        <f>ROUND('BDI Principal'!D14,2)</f>
        <v>20.350000000000001</v>
      </c>
      <c r="J110" s="17">
        <f t="shared" si="12"/>
        <v>578.04</v>
      </c>
      <c r="K110" s="17">
        <f t="shared" si="13"/>
        <v>8318</v>
      </c>
      <c r="L110" s="2" t="s">
        <v>32</v>
      </c>
    </row>
    <row r="111" spans="1:12" ht="33.75">
      <c r="A111" s="9" t="s">
        <v>254</v>
      </c>
      <c r="B111" s="11" t="s">
        <v>255</v>
      </c>
      <c r="C111" s="12" t="s">
        <v>202</v>
      </c>
      <c r="D111" s="13">
        <v>2.94</v>
      </c>
      <c r="E111" s="14">
        <v>853.05</v>
      </c>
      <c r="F111" s="14">
        <v>20.350000000000001</v>
      </c>
      <c r="G111" s="14">
        <v>1026.6500000000001</v>
      </c>
      <c r="H111" s="15">
        <v>584.05999999999995</v>
      </c>
      <c r="I111" s="16">
        <f>ROUND('BDI Principal'!D14,2)</f>
        <v>20.350000000000001</v>
      </c>
      <c r="J111" s="17">
        <f t="shared" si="12"/>
        <v>702.92</v>
      </c>
      <c r="K111" s="17">
        <f t="shared" si="13"/>
        <v>2066.58</v>
      </c>
      <c r="L111" s="2" t="s">
        <v>32</v>
      </c>
    </row>
    <row r="112" spans="1:12" ht="22.5">
      <c r="A112" s="9" t="s">
        <v>256</v>
      </c>
      <c r="B112" s="11" t="s">
        <v>257</v>
      </c>
      <c r="C112" s="12" t="s">
        <v>202</v>
      </c>
      <c r="D112" s="13">
        <v>6.72</v>
      </c>
      <c r="E112" s="14">
        <v>701.51</v>
      </c>
      <c r="F112" s="14">
        <v>20.350000000000001</v>
      </c>
      <c r="G112" s="14">
        <v>844.27</v>
      </c>
      <c r="H112" s="15">
        <v>480.3</v>
      </c>
      <c r="I112" s="16">
        <f>ROUND('BDI Principal'!D14,2)</f>
        <v>20.350000000000001</v>
      </c>
      <c r="J112" s="17">
        <f t="shared" si="12"/>
        <v>578.04</v>
      </c>
      <c r="K112" s="17">
        <f t="shared" si="13"/>
        <v>3884.43</v>
      </c>
      <c r="L112" s="2" t="s">
        <v>32</v>
      </c>
    </row>
    <row r="113" spans="1:12">
      <c r="A113" s="9" t="s">
        <v>258</v>
      </c>
      <c r="B113" s="40" t="s">
        <v>259</v>
      </c>
      <c r="C113" s="46"/>
      <c r="D113" s="46"/>
      <c r="E113" s="46"/>
      <c r="F113" s="46"/>
      <c r="G113" s="46"/>
      <c r="H113" s="46"/>
      <c r="I113" s="46"/>
      <c r="J113" s="46"/>
      <c r="K113" s="46"/>
      <c r="L113" s="2" t="s">
        <v>48</v>
      </c>
    </row>
    <row r="114" spans="1:12">
      <c r="A114" s="9" t="s">
        <v>260</v>
      </c>
      <c r="B114" s="40" t="s">
        <v>261</v>
      </c>
      <c r="C114" s="46"/>
      <c r="D114" s="46"/>
      <c r="E114" s="46"/>
      <c r="F114" s="46"/>
      <c r="G114" s="46"/>
      <c r="H114" s="46"/>
      <c r="I114" s="46"/>
      <c r="J114" s="46"/>
      <c r="K114" s="46"/>
      <c r="L114" s="2" t="s">
        <v>48</v>
      </c>
    </row>
    <row r="115" spans="1:12" ht="45">
      <c r="A115" s="9" t="s">
        <v>262</v>
      </c>
      <c r="B115" s="11" t="s">
        <v>263</v>
      </c>
      <c r="C115" s="12" t="s">
        <v>54</v>
      </c>
      <c r="D115" s="13">
        <v>9.8699999999999992</v>
      </c>
      <c r="E115" s="14">
        <v>1201.3599999999999</v>
      </c>
      <c r="F115" s="14">
        <v>20.350000000000001</v>
      </c>
      <c r="G115" s="14">
        <v>1445.84</v>
      </c>
      <c r="H115" s="15">
        <v>822.53</v>
      </c>
      <c r="I115" s="16">
        <f>ROUND('BDI Principal'!D14,2)</f>
        <v>20.350000000000001</v>
      </c>
      <c r="J115" s="17">
        <f t="shared" ref="J115:J122" si="14">ROUND((ROUND(H115,2)*I115/100)+ROUND(H115,2),2)</f>
        <v>989.91</v>
      </c>
      <c r="K115" s="17">
        <f t="shared" ref="K115:K122" si="15">ROUND(D115*J115,2)</f>
        <v>9770.41</v>
      </c>
      <c r="L115" s="2" t="s">
        <v>32</v>
      </c>
    </row>
    <row r="116" spans="1:12" ht="22.5">
      <c r="A116" s="9" t="s">
        <v>264</v>
      </c>
      <c r="B116" s="11" t="s">
        <v>265</v>
      </c>
      <c r="C116" s="12" t="s">
        <v>266</v>
      </c>
      <c r="D116" s="13">
        <v>6.93</v>
      </c>
      <c r="E116" s="14">
        <v>666.88</v>
      </c>
      <c r="F116" s="14">
        <v>20.350000000000001</v>
      </c>
      <c r="G116" s="14">
        <v>802.59</v>
      </c>
      <c r="H116" s="15">
        <v>456.59</v>
      </c>
      <c r="I116" s="16">
        <f>ROUND('BDI Principal'!D14,2)</f>
        <v>20.350000000000001</v>
      </c>
      <c r="J116" s="17">
        <f t="shared" si="14"/>
        <v>549.51</v>
      </c>
      <c r="K116" s="17">
        <f t="shared" si="15"/>
        <v>3808.1</v>
      </c>
      <c r="L116" s="2" t="s">
        <v>32</v>
      </c>
    </row>
    <row r="117" spans="1:12" ht="67.5">
      <c r="A117" s="9" t="s">
        <v>267</v>
      </c>
      <c r="B117" s="11" t="s">
        <v>268</v>
      </c>
      <c r="C117" s="12" t="s">
        <v>266</v>
      </c>
      <c r="D117" s="13">
        <v>20.28</v>
      </c>
      <c r="E117" s="14">
        <v>618.59</v>
      </c>
      <c r="F117" s="14">
        <v>20.350000000000001</v>
      </c>
      <c r="G117" s="14">
        <v>744.47</v>
      </c>
      <c r="H117" s="15">
        <v>423.52</v>
      </c>
      <c r="I117" s="16">
        <f>ROUND('BDI Principal'!D14,2)</f>
        <v>20.350000000000001</v>
      </c>
      <c r="J117" s="17">
        <f t="shared" si="14"/>
        <v>509.71</v>
      </c>
      <c r="K117" s="17">
        <f t="shared" si="15"/>
        <v>10336.92</v>
      </c>
      <c r="L117" s="2" t="s">
        <v>32</v>
      </c>
    </row>
    <row r="118" spans="1:12" ht="22.5">
      <c r="A118" s="9" t="s">
        <v>269</v>
      </c>
      <c r="B118" s="11" t="s">
        <v>270</v>
      </c>
      <c r="C118" s="12" t="s">
        <v>266</v>
      </c>
      <c r="D118" s="13">
        <v>4.7</v>
      </c>
      <c r="E118" s="14">
        <v>618.59</v>
      </c>
      <c r="F118" s="14">
        <v>20.350000000000001</v>
      </c>
      <c r="G118" s="14">
        <v>744.47</v>
      </c>
      <c r="H118" s="15">
        <v>423.52</v>
      </c>
      <c r="I118" s="16">
        <f>ROUND('BDI Principal'!D14,2)</f>
        <v>20.350000000000001</v>
      </c>
      <c r="J118" s="17">
        <f t="shared" si="14"/>
        <v>509.71</v>
      </c>
      <c r="K118" s="17">
        <f t="shared" si="15"/>
        <v>2395.64</v>
      </c>
      <c r="L118" s="2" t="s">
        <v>32</v>
      </c>
    </row>
    <row r="119" spans="1:12" ht="22.5">
      <c r="A119" s="9" t="s">
        <v>271</v>
      </c>
      <c r="B119" s="11" t="s">
        <v>272</v>
      </c>
      <c r="C119" s="12" t="s">
        <v>266</v>
      </c>
      <c r="D119" s="13">
        <v>2.52</v>
      </c>
      <c r="E119" s="14">
        <v>666.88</v>
      </c>
      <c r="F119" s="14">
        <v>20.350000000000001</v>
      </c>
      <c r="G119" s="14">
        <v>802.59</v>
      </c>
      <c r="H119" s="15">
        <v>456.59</v>
      </c>
      <c r="I119" s="16">
        <f>ROUND('BDI Principal'!D14,2)</f>
        <v>20.350000000000001</v>
      </c>
      <c r="J119" s="17">
        <f t="shared" si="14"/>
        <v>549.51</v>
      </c>
      <c r="K119" s="17">
        <f t="shared" si="15"/>
        <v>1384.77</v>
      </c>
      <c r="L119" s="2" t="s">
        <v>32</v>
      </c>
    </row>
    <row r="120" spans="1:12" ht="45">
      <c r="A120" s="9" t="s">
        <v>273</v>
      </c>
      <c r="B120" s="11" t="s">
        <v>274</v>
      </c>
      <c r="C120" s="12" t="s">
        <v>54</v>
      </c>
      <c r="D120" s="13">
        <v>25.64</v>
      </c>
      <c r="E120" s="14">
        <v>673.99</v>
      </c>
      <c r="F120" s="14">
        <v>20.350000000000001</v>
      </c>
      <c r="G120" s="14">
        <v>811.15</v>
      </c>
      <c r="H120" s="15">
        <v>461.42</v>
      </c>
      <c r="I120" s="16">
        <f>ROUND('BDI Principal'!D14,2)</f>
        <v>20.350000000000001</v>
      </c>
      <c r="J120" s="17">
        <f t="shared" si="14"/>
        <v>555.32000000000005</v>
      </c>
      <c r="K120" s="17">
        <f t="shared" si="15"/>
        <v>14238.4</v>
      </c>
      <c r="L120" s="2" t="s">
        <v>32</v>
      </c>
    </row>
    <row r="121" spans="1:12" ht="56.25">
      <c r="A121" s="9" t="s">
        <v>275</v>
      </c>
      <c r="B121" s="11" t="s">
        <v>276</v>
      </c>
      <c r="C121" s="12" t="s">
        <v>54</v>
      </c>
      <c r="D121" s="13">
        <v>1.35</v>
      </c>
      <c r="E121" s="14">
        <v>717.76</v>
      </c>
      <c r="F121" s="14">
        <v>20.350000000000001</v>
      </c>
      <c r="G121" s="14">
        <v>863.82</v>
      </c>
      <c r="H121" s="15">
        <v>491.42</v>
      </c>
      <c r="I121" s="16">
        <f>ROUND('BDI Principal'!D14,2)</f>
        <v>20.350000000000001</v>
      </c>
      <c r="J121" s="17">
        <f t="shared" si="14"/>
        <v>591.41999999999996</v>
      </c>
      <c r="K121" s="17">
        <f t="shared" si="15"/>
        <v>798.42</v>
      </c>
      <c r="L121" s="2" t="s">
        <v>32</v>
      </c>
    </row>
    <row r="122" spans="1:12" ht="67.5">
      <c r="A122" s="9" t="s">
        <v>277</v>
      </c>
      <c r="B122" s="11" t="s">
        <v>278</v>
      </c>
      <c r="C122" s="12" t="s">
        <v>54</v>
      </c>
      <c r="D122" s="13">
        <v>35.67</v>
      </c>
      <c r="E122" s="14">
        <v>403.35</v>
      </c>
      <c r="F122" s="14">
        <v>20.350000000000001</v>
      </c>
      <c r="G122" s="14">
        <v>485.43</v>
      </c>
      <c r="H122" s="15">
        <v>276.16000000000003</v>
      </c>
      <c r="I122" s="16">
        <f>ROUND('BDI Principal'!D14,2)</f>
        <v>20.350000000000001</v>
      </c>
      <c r="J122" s="17">
        <f t="shared" si="14"/>
        <v>332.36</v>
      </c>
      <c r="K122" s="17">
        <f t="shared" si="15"/>
        <v>11855.28</v>
      </c>
      <c r="L122" s="2" t="s">
        <v>32</v>
      </c>
    </row>
    <row r="123" spans="1:12">
      <c r="A123" s="9" t="s">
        <v>279</v>
      </c>
      <c r="B123" s="40" t="s">
        <v>280</v>
      </c>
      <c r="C123" s="46"/>
      <c r="D123" s="46"/>
      <c r="E123" s="46"/>
      <c r="F123" s="46"/>
      <c r="G123" s="46"/>
      <c r="H123" s="46"/>
      <c r="I123" s="46"/>
      <c r="J123" s="46"/>
      <c r="K123" s="46"/>
      <c r="L123" s="2" t="s">
        <v>48</v>
      </c>
    </row>
    <row r="124" spans="1:12">
      <c r="A124" s="9" t="s">
        <v>281</v>
      </c>
      <c r="B124" s="40" t="s">
        <v>282</v>
      </c>
      <c r="C124" s="46"/>
      <c r="D124" s="46"/>
      <c r="E124" s="46"/>
      <c r="F124" s="46"/>
      <c r="G124" s="46"/>
      <c r="H124" s="46"/>
      <c r="I124" s="46"/>
      <c r="J124" s="46"/>
      <c r="K124" s="46"/>
      <c r="L124" s="2" t="s">
        <v>48</v>
      </c>
    </row>
    <row r="125" spans="1:12" ht="78.75">
      <c r="A125" s="9" t="s">
        <v>283</v>
      </c>
      <c r="B125" s="11" t="s">
        <v>284</v>
      </c>
      <c r="C125" s="12" t="s">
        <v>54</v>
      </c>
      <c r="D125" s="13">
        <v>3.15</v>
      </c>
      <c r="E125" s="14">
        <v>624.15</v>
      </c>
      <c r="F125" s="14">
        <v>20.350000000000001</v>
      </c>
      <c r="G125" s="14">
        <v>751.16</v>
      </c>
      <c r="H125" s="15">
        <v>427.33</v>
      </c>
      <c r="I125" s="16">
        <f>ROUND('BDI Principal'!D14,2)</f>
        <v>20.350000000000001</v>
      </c>
      <c r="J125" s="17">
        <f>ROUND((ROUND(H125,2)*I125/100)+ROUND(H125,2),2)</f>
        <v>514.29</v>
      </c>
      <c r="K125" s="17">
        <f>ROUND(D125*J125,2)</f>
        <v>1620.01</v>
      </c>
      <c r="L125" s="2" t="s">
        <v>32</v>
      </c>
    </row>
    <row r="126" spans="1:12">
      <c r="A126" s="9" t="s">
        <v>285</v>
      </c>
      <c r="B126" s="40" t="s">
        <v>286</v>
      </c>
      <c r="C126" s="46"/>
      <c r="D126" s="46"/>
      <c r="E126" s="46"/>
      <c r="F126" s="46"/>
      <c r="G126" s="46"/>
      <c r="H126" s="46"/>
      <c r="I126" s="46"/>
      <c r="J126" s="46"/>
      <c r="K126" s="46"/>
      <c r="L126" s="2" t="s">
        <v>48</v>
      </c>
    </row>
    <row r="127" spans="1:12" ht="33.75">
      <c r="A127" s="9" t="s">
        <v>287</v>
      </c>
      <c r="B127" s="11" t="s">
        <v>288</v>
      </c>
      <c r="C127" s="12" t="s">
        <v>289</v>
      </c>
      <c r="D127" s="13">
        <v>7</v>
      </c>
      <c r="E127" s="14">
        <v>153.63</v>
      </c>
      <c r="F127" s="14">
        <v>20.350000000000001</v>
      </c>
      <c r="G127" s="14">
        <v>184.89</v>
      </c>
      <c r="H127" s="15">
        <v>105.18</v>
      </c>
      <c r="I127" s="16">
        <f>ROUND('BDI Principal'!D14,2)</f>
        <v>20.350000000000001</v>
      </c>
      <c r="J127" s="17">
        <f t="shared" ref="J127:J133" si="16">ROUND((ROUND(H127,2)*I127/100)+ROUND(H127,2),2)</f>
        <v>126.58</v>
      </c>
      <c r="K127" s="17">
        <f t="shared" ref="K127:K133" si="17">ROUND(D127*J127,2)</f>
        <v>886.06</v>
      </c>
      <c r="L127" s="2" t="s">
        <v>32</v>
      </c>
    </row>
    <row r="128" spans="1:12" ht="22.5">
      <c r="A128" s="9" t="s">
        <v>290</v>
      </c>
      <c r="B128" s="11" t="s">
        <v>291</v>
      </c>
      <c r="C128" s="12" t="s">
        <v>61</v>
      </c>
      <c r="D128" s="13">
        <v>7</v>
      </c>
      <c r="E128" s="14">
        <v>107.3</v>
      </c>
      <c r="F128" s="14">
        <v>20.350000000000001</v>
      </c>
      <c r="G128" s="14">
        <v>129.13999999999999</v>
      </c>
      <c r="H128" s="15">
        <v>73.47</v>
      </c>
      <c r="I128" s="16">
        <f>ROUND('BDI Principal'!D14,2)</f>
        <v>20.350000000000001</v>
      </c>
      <c r="J128" s="17">
        <f t="shared" si="16"/>
        <v>88.42</v>
      </c>
      <c r="K128" s="17">
        <f t="shared" si="17"/>
        <v>618.94000000000005</v>
      </c>
      <c r="L128" s="2" t="s">
        <v>32</v>
      </c>
    </row>
    <row r="129" spans="1:12" ht="22.5">
      <c r="A129" s="9" t="s">
        <v>292</v>
      </c>
      <c r="B129" s="11" t="s">
        <v>293</v>
      </c>
      <c r="C129" s="12" t="s">
        <v>89</v>
      </c>
      <c r="D129" s="13">
        <v>223.34</v>
      </c>
      <c r="E129" s="14">
        <v>23.12</v>
      </c>
      <c r="F129" s="14">
        <v>20.350000000000001</v>
      </c>
      <c r="G129" s="14">
        <v>27.82</v>
      </c>
      <c r="H129" s="15">
        <v>15.83</v>
      </c>
      <c r="I129" s="16">
        <f>ROUND('BDI Principal'!D14,2)</f>
        <v>20.350000000000001</v>
      </c>
      <c r="J129" s="17">
        <f t="shared" si="16"/>
        <v>19.05</v>
      </c>
      <c r="K129" s="17">
        <f t="shared" si="17"/>
        <v>4254.63</v>
      </c>
      <c r="L129" s="2" t="s">
        <v>32</v>
      </c>
    </row>
    <row r="130" spans="1:12" ht="22.5">
      <c r="A130" s="9" t="s">
        <v>294</v>
      </c>
      <c r="B130" s="11" t="s">
        <v>295</v>
      </c>
      <c r="C130" s="12" t="s">
        <v>289</v>
      </c>
      <c r="D130" s="13">
        <v>4</v>
      </c>
      <c r="E130" s="14">
        <v>251.24</v>
      </c>
      <c r="F130" s="14">
        <v>20.350000000000001</v>
      </c>
      <c r="G130" s="14">
        <v>302.37</v>
      </c>
      <c r="H130" s="15">
        <v>172.02</v>
      </c>
      <c r="I130" s="16">
        <f>ROUND('BDI Principal'!D14,2)</f>
        <v>20.350000000000001</v>
      </c>
      <c r="J130" s="17">
        <f t="shared" si="16"/>
        <v>207.03</v>
      </c>
      <c r="K130" s="17">
        <f t="shared" si="17"/>
        <v>828.12</v>
      </c>
      <c r="L130" s="2" t="s">
        <v>32</v>
      </c>
    </row>
    <row r="131" spans="1:12" ht="33.75">
      <c r="A131" s="9" t="s">
        <v>296</v>
      </c>
      <c r="B131" s="11" t="s">
        <v>297</v>
      </c>
      <c r="C131" s="12" t="s">
        <v>61</v>
      </c>
      <c r="D131" s="13">
        <v>23</v>
      </c>
      <c r="E131" s="14">
        <v>180.94</v>
      </c>
      <c r="F131" s="14">
        <v>20.350000000000001</v>
      </c>
      <c r="G131" s="14">
        <v>217.76</v>
      </c>
      <c r="H131" s="15">
        <v>123.88</v>
      </c>
      <c r="I131" s="16">
        <f>ROUND('BDI Principal'!D14,2)</f>
        <v>20.350000000000001</v>
      </c>
      <c r="J131" s="17">
        <f t="shared" si="16"/>
        <v>149.09</v>
      </c>
      <c r="K131" s="17">
        <f t="shared" si="17"/>
        <v>3429.07</v>
      </c>
      <c r="L131" s="2" t="s">
        <v>32</v>
      </c>
    </row>
    <row r="132" spans="1:12" ht="45">
      <c r="A132" s="9" t="s">
        <v>298</v>
      </c>
      <c r="B132" s="11" t="s">
        <v>299</v>
      </c>
      <c r="C132" s="12" t="s">
        <v>61</v>
      </c>
      <c r="D132" s="13">
        <v>37</v>
      </c>
      <c r="E132" s="14">
        <v>54.43</v>
      </c>
      <c r="F132" s="14">
        <v>20.350000000000001</v>
      </c>
      <c r="G132" s="14">
        <v>65.510000000000005</v>
      </c>
      <c r="H132" s="15">
        <v>37.270000000000003</v>
      </c>
      <c r="I132" s="16">
        <f>ROUND('BDI Principal'!D14,2)</f>
        <v>20.350000000000001</v>
      </c>
      <c r="J132" s="17">
        <f t="shared" si="16"/>
        <v>44.85</v>
      </c>
      <c r="K132" s="17">
        <f t="shared" si="17"/>
        <v>1659.45</v>
      </c>
      <c r="L132" s="2" t="s">
        <v>32</v>
      </c>
    </row>
    <row r="133" spans="1:12" ht="22.5">
      <c r="A133" s="9" t="s">
        <v>300</v>
      </c>
      <c r="B133" s="11" t="s">
        <v>301</v>
      </c>
      <c r="C133" s="12" t="s">
        <v>202</v>
      </c>
      <c r="D133" s="13">
        <v>0.45</v>
      </c>
      <c r="E133" s="14">
        <v>379.7</v>
      </c>
      <c r="F133" s="14">
        <v>20.350000000000001</v>
      </c>
      <c r="G133" s="14">
        <v>456.97</v>
      </c>
      <c r="H133" s="15">
        <v>259.95999999999998</v>
      </c>
      <c r="I133" s="16">
        <f>ROUND('BDI Principal'!D14,2)</f>
        <v>20.350000000000001</v>
      </c>
      <c r="J133" s="17">
        <f t="shared" si="16"/>
        <v>312.86</v>
      </c>
      <c r="K133" s="17">
        <f t="shared" si="17"/>
        <v>140.79</v>
      </c>
      <c r="L133" s="2" t="s">
        <v>32</v>
      </c>
    </row>
    <row r="134" spans="1:12">
      <c r="A134" s="7" t="s">
        <v>302</v>
      </c>
      <c r="B134" s="39" t="s">
        <v>303</v>
      </c>
      <c r="C134" s="39"/>
      <c r="D134" s="39"/>
      <c r="E134" s="39"/>
      <c r="F134" s="39"/>
      <c r="G134" s="39"/>
      <c r="H134" s="39"/>
      <c r="I134" s="7"/>
      <c r="J134" s="7"/>
      <c r="K134" s="8">
        <f>SUM(K135:K140)</f>
        <v>46202.649999999994</v>
      </c>
      <c r="L134" s="2" t="s">
        <v>45</v>
      </c>
    </row>
    <row r="135" spans="1:12">
      <c r="A135" s="9" t="s">
        <v>304</v>
      </c>
      <c r="B135" s="40" t="s">
        <v>305</v>
      </c>
      <c r="C135" s="46"/>
      <c r="D135" s="46"/>
      <c r="E135" s="46"/>
      <c r="F135" s="46"/>
      <c r="G135" s="46"/>
      <c r="H135" s="46"/>
      <c r="I135" s="46"/>
      <c r="J135" s="46"/>
      <c r="K135" s="46"/>
      <c r="L135" s="2" t="s">
        <v>48</v>
      </c>
    </row>
    <row r="136" spans="1:12" ht="56.25">
      <c r="A136" s="9" t="s">
        <v>306</v>
      </c>
      <c r="B136" s="11" t="s">
        <v>307</v>
      </c>
      <c r="C136" s="12" t="s">
        <v>54</v>
      </c>
      <c r="D136" s="13">
        <v>1453.38</v>
      </c>
      <c r="E136" s="14">
        <v>8.68</v>
      </c>
      <c r="F136" s="14">
        <v>20.350000000000001</v>
      </c>
      <c r="G136" s="14">
        <v>10.45</v>
      </c>
      <c r="H136" s="15">
        <v>5.94</v>
      </c>
      <c r="I136" s="16">
        <f>ROUND('BDI Principal'!D14,2)</f>
        <v>20.350000000000001</v>
      </c>
      <c r="J136" s="17">
        <f>ROUND((ROUND(H136,2)*I136/100)+ROUND(H136,2),2)</f>
        <v>7.15</v>
      </c>
      <c r="K136" s="17">
        <f>ROUND(D136*J136,2)</f>
        <v>10391.67</v>
      </c>
      <c r="L136" s="2" t="s">
        <v>32</v>
      </c>
    </row>
    <row r="137" spans="1:12" ht="56.25">
      <c r="A137" s="9" t="s">
        <v>308</v>
      </c>
      <c r="B137" s="11" t="s">
        <v>309</v>
      </c>
      <c r="C137" s="12" t="s">
        <v>54</v>
      </c>
      <c r="D137" s="13">
        <v>1375.61</v>
      </c>
      <c r="E137" s="14">
        <v>23.74</v>
      </c>
      <c r="F137" s="14">
        <v>20.350000000000001</v>
      </c>
      <c r="G137" s="14">
        <v>28.57</v>
      </c>
      <c r="H137" s="15">
        <v>16.25</v>
      </c>
      <c r="I137" s="16">
        <f>ROUND('BDI Principal'!D14,2)</f>
        <v>20.350000000000001</v>
      </c>
      <c r="J137" s="17">
        <f>ROUND((ROUND(H137,2)*I137/100)+ROUND(H137,2),2)</f>
        <v>19.559999999999999</v>
      </c>
      <c r="K137" s="17">
        <f>ROUND(D137*J137,2)</f>
        <v>26906.93</v>
      </c>
      <c r="L137" s="2" t="s">
        <v>32</v>
      </c>
    </row>
    <row r="138" spans="1:12" ht="56.25">
      <c r="A138" s="9" t="s">
        <v>310</v>
      </c>
      <c r="B138" s="11" t="s">
        <v>311</v>
      </c>
      <c r="C138" s="12" t="s">
        <v>54</v>
      </c>
      <c r="D138" s="13">
        <v>77.77</v>
      </c>
      <c r="E138" s="14">
        <v>23.04</v>
      </c>
      <c r="F138" s="14">
        <v>20.350000000000001</v>
      </c>
      <c r="G138" s="14">
        <v>27.73</v>
      </c>
      <c r="H138" s="15">
        <v>15.78</v>
      </c>
      <c r="I138" s="16">
        <f>ROUND('BDI Principal'!D14,2)</f>
        <v>20.350000000000001</v>
      </c>
      <c r="J138" s="17">
        <f>ROUND((ROUND(H138,2)*I138/100)+ROUND(H138,2),2)</f>
        <v>18.989999999999998</v>
      </c>
      <c r="K138" s="17">
        <f>ROUND(D138*J138,2)</f>
        <v>1476.85</v>
      </c>
      <c r="L138" s="2" t="s">
        <v>32</v>
      </c>
    </row>
    <row r="139" spans="1:12">
      <c r="A139" s="9" t="s">
        <v>312</v>
      </c>
      <c r="B139" s="40" t="s">
        <v>313</v>
      </c>
      <c r="C139" s="46"/>
      <c r="D139" s="46"/>
      <c r="E139" s="46"/>
      <c r="F139" s="46"/>
      <c r="G139" s="46"/>
      <c r="H139" s="46"/>
      <c r="I139" s="46"/>
      <c r="J139" s="46"/>
      <c r="K139" s="46"/>
      <c r="L139" s="2" t="s">
        <v>48</v>
      </c>
    </row>
    <row r="140" spans="1:12" ht="56.25">
      <c r="A140" s="9" t="s">
        <v>314</v>
      </c>
      <c r="B140" s="11" t="s">
        <v>315</v>
      </c>
      <c r="C140" s="12" t="s">
        <v>54</v>
      </c>
      <c r="D140" s="13">
        <v>110</v>
      </c>
      <c r="E140" s="14">
        <v>81.94</v>
      </c>
      <c r="F140" s="14">
        <v>20.350000000000001</v>
      </c>
      <c r="G140" s="14">
        <v>98.61</v>
      </c>
      <c r="H140" s="15">
        <v>56.1</v>
      </c>
      <c r="I140" s="16">
        <f>ROUND('BDI Principal'!D14,2)</f>
        <v>20.350000000000001</v>
      </c>
      <c r="J140" s="17">
        <f>ROUND((ROUND(H140,2)*I140/100)+ROUND(H140,2),2)</f>
        <v>67.52</v>
      </c>
      <c r="K140" s="17">
        <f>ROUND(D140*J140,2)</f>
        <v>7427.2</v>
      </c>
      <c r="L140" s="2" t="s">
        <v>32</v>
      </c>
    </row>
    <row r="141" spans="1:12">
      <c r="A141" s="7" t="s">
        <v>316</v>
      </c>
      <c r="B141" s="39" t="s">
        <v>317</v>
      </c>
      <c r="C141" s="39"/>
      <c r="D141" s="39"/>
      <c r="E141" s="39"/>
      <c r="F141" s="39"/>
      <c r="G141" s="39"/>
      <c r="H141" s="39"/>
      <c r="I141" s="7"/>
      <c r="J141" s="7"/>
      <c r="K141" s="8">
        <f>SUM(K142:K148)</f>
        <v>65989.89</v>
      </c>
      <c r="L141" s="2" t="s">
        <v>45</v>
      </c>
    </row>
    <row r="142" spans="1:12">
      <c r="A142" s="9" t="s">
        <v>318</v>
      </c>
      <c r="B142" s="40" t="s">
        <v>305</v>
      </c>
      <c r="C142" s="46"/>
      <c r="D142" s="46"/>
      <c r="E142" s="46"/>
      <c r="F142" s="46"/>
      <c r="G142" s="46"/>
      <c r="H142" s="46"/>
      <c r="I142" s="46"/>
      <c r="J142" s="46"/>
      <c r="K142" s="46"/>
      <c r="L142" s="2" t="s">
        <v>48</v>
      </c>
    </row>
    <row r="143" spans="1:12" ht="56.25">
      <c r="A143" s="9" t="s">
        <v>319</v>
      </c>
      <c r="B143" s="11" t="s">
        <v>320</v>
      </c>
      <c r="C143" s="12" t="s">
        <v>54</v>
      </c>
      <c r="D143" s="13">
        <v>393.44</v>
      </c>
      <c r="E143" s="14">
        <v>90.22</v>
      </c>
      <c r="F143" s="14">
        <v>20.350000000000001</v>
      </c>
      <c r="G143" s="14">
        <v>108.58</v>
      </c>
      <c r="H143" s="15">
        <v>61.77</v>
      </c>
      <c r="I143" s="16">
        <f>ROUND('BDI Principal'!D14,2)</f>
        <v>20.350000000000001</v>
      </c>
      <c r="J143" s="17">
        <f>ROUND((ROUND(H143,2)*I143/100)+ROUND(H143,2),2)</f>
        <v>74.34</v>
      </c>
      <c r="K143" s="17">
        <f>ROUND(D143*J143,2)</f>
        <v>29248.33</v>
      </c>
      <c r="L143" s="2" t="s">
        <v>32</v>
      </c>
    </row>
    <row r="144" spans="1:12" ht="33.75">
      <c r="A144" s="9" t="s">
        <v>321</v>
      </c>
      <c r="B144" s="11" t="s">
        <v>322</v>
      </c>
      <c r="C144" s="12" t="s">
        <v>54</v>
      </c>
      <c r="D144" s="13">
        <v>393.44</v>
      </c>
      <c r="E144" s="14">
        <v>25.65</v>
      </c>
      <c r="F144" s="14">
        <v>20.350000000000001</v>
      </c>
      <c r="G144" s="14">
        <v>30.87</v>
      </c>
      <c r="H144" s="15">
        <v>17.559999999999999</v>
      </c>
      <c r="I144" s="16">
        <f>ROUND('BDI Principal'!D14,2)</f>
        <v>20.350000000000001</v>
      </c>
      <c r="J144" s="17">
        <f>ROUND((ROUND(H144,2)*I144/100)+ROUND(H144,2),2)</f>
        <v>21.13</v>
      </c>
      <c r="K144" s="17">
        <f>ROUND(D144*J144,2)</f>
        <v>8313.39</v>
      </c>
      <c r="L144" s="2" t="s">
        <v>32</v>
      </c>
    </row>
    <row r="145" spans="1:12">
      <c r="A145" s="9" t="s">
        <v>323</v>
      </c>
      <c r="B145" s="40" t="s">
        <v>324</v>
      </c>
      <c r="C145" s="46"/>
      <c r="D145" s="46"/>
      <c r="E145" s="46"/>
      <c r="F145" s="46"/>
      <c r="G145" s="46"/>
      <c r="H145" s="46"/>
      <c r="I145" s="46"/>
      <c r="J145" s="46"/>
      <c r="K145" s="46"/>
      <c r="L145" s="2" t="s">
        <v>48</v>
      </c>
    </row>
    <row r="146" spans="1:12" ht="33.75">
      <c r="A146" s="9" t="s">
        <v>325</v>
      </c>
      <c r="B146" s="11" t="s">
        <v>326</v>
      </c>
      <c r="C146" s="12" t="s">
        <v>54</v>
      </c>
      <c r="D146" s="13">
        <v>393.44</v>
      </c>
      <c r="E146" s="14">
        <v>74.69</v>
      </c>
      <c r="F146" s="14">
        <v>20.350000000000001</v>
      </c>
      <c r="G146" s="14">
        <v>89.89</v>
      </c>
      <c r="H146" s="15">
        <v>51.14</v>
      </c>
      <c r="I146" s="16">
        <f>ROUND('BDI Principal'!D14,2)</f>
        <v>20.350000000000001</v>
      </c>
      <c r="J146" s="17">
        <f>ROUND((ROUND(H146,2)*I146/100)+ROUND(H146,2),2)</f>
        <v>61.55</v>
      </c>
      <c r="K146" s="17">
        <f>ROUND(D146*J146,2)</f>
        <v>24216.23</v>
      </c>
      <c r="L146" s="2" t="s">
        <v>32</v>
      </c>
    </row>
    <row r="147" spans="1:12">
      <c r="A147" s="9" t="s">
        <v>327</v>
      </c>
      <c r="B147" s="40" t="s">
        <v>328</v>
      </c>
      <c r="C147" s="46"/>
      <c r="D147" s="46"/>
      <c r="E147" s="46"/>
      <c r="F147" s="46"/>
      <c r="G147" s="46"/>
      <c r="H147" s="46"/>
      <c r="I147" s="46"/>
      <c r="J147" s="46"/>
      <c r="K147" s="46"/>
      <c r="L147" s="2" t="s">
        <v>48</v>
      </c>
    </row>
    <row r="148" spans="1:12" ht="22.5">
      <c r="A148" s="9" t="s">
        <v>329</v>
      </c>
      <c r="B148" s="11" t="s">
        <v>330</v>
      </c>
      <c r="C148" s="12" t="s">
        <v>89</v>
      </c>
      <c r="D148" s="13">
        <v>260.64</v>
      </c>
      <c r="E148" s="14">
        <v>19.61</v>
      </c>
      <c r="F148" s="14">
        <v>20.350000000000001</v>
      </c>
      <c r="G148" s="14">
        <v>23.6</v>
      </c>
      <c r="H148" s="15">
        <v>13.43</v>
      </c>
      <c r="I148" s="16">
        <f>ROUND('BDI Principal'!D14,2)</f>
        <v>20.350000000000001</v>
      </c>
      <c r="J148" s="17">
        <f>ROUND((ROUND(H148,2)*I148/100)+ROUND(H148,2),2)</f>
        <v>16.16</v>
      </c>
      <c r="K148" s="17">
        <f>ROUND(D148*J148,2)</f>
        <v>4211.9399999999996</v>
      </c>
      <c r="L148" s="2" t="s">
        <v>32</v>
      </c>
    </row>
    <row r="149" spans="1:12">
      <c r="A149" s="7" t="s">
        <v>331</v>
      </c>
      <c r="B149" s="39" t="s">
        <v>332</v>
      </c>
      <c r="C149" s="39"/>
      <c r="D149" s="39"/>
      <c r="E149" s="39"/>
      <c r="F149" s="39"/>
      <c r="G149" s="39"/>
      <c r="H149" s="39"/>
      <c r="I149" s="7"/>
      <c r="J149" s="7"/>
      <c r="K149" s="8">
        <f>SUM(K150:K151)</f>
        <v>12189.53</v>
      </c>
      <c r="L149" s="2" t="s">
        <v>45</v>
      </c>
    </row>
    <row r="150" spans="1:12">
      <c r="A150" s="9" t="s">
        <v>333</v>
      </c>
      <c r="B150" s="40" t="s">
        <v>305</v>
      </c>
      <c r="C150" s="46"/>
      <c r="D150" s="46"/>
      <c r="E150" s="46"/>
      <c r="F150" s="46"/>
      <c r="G150" s="46"/>
      <c r="H150" s="46"/>
      <c r="I150" s="46"/>
      <c r="J150" s="46"/>
      <c r="K150" s="46"/>
      <c r="L150" s="2" t="s">
        <v>48</v>
      </c>
    </row>
    <row r="151" spans="1:12" ht="56.25">
      <c r="A151" s="9" t="s">
        <v>334</v>
      </c>
      <c r="B151" s="11" t="s">
        <v>320</v>
      </c>
      <c r="C151" s="12" t="s">
        <v>54</v>
      </c>
      <c r="D151" s="13">
        <v>163.97</v>
      </c>
      <c r="E151" s="14">
        <v>90.22</v>
      </c>
      <c r="F151" s="14">
        <v>20.350000000000001</v>
      </c>
      <c r="G151" s="14">
        <v>108.58</v>
      </c>
      <c r="H151" s="15">
        <v>61.77</v>
      </c>
      <c r="I151" s="16">
        <f>ROUND('BDI Principal'!D14,2)</f>
        <v>20.350000000000001</v>
      </c>
      <c r="J151" s="17">
        <f>ROUND((ROUND(H151,2)*I151/100)+ROUND(H151,2),2)</f>
        <v>74.34</v>
      </c>
      <c r="K151" s="17">
        <f>ROUND(D151*J151,2)</f>
        <v>12189.53</v>
      </c>
      <c r="L151" s="2" t="s">
        <v>32</v>
      </c>
    </row>
    <row r="152" spans="1:12">
      <c r="A152" s="7" t="s">
        <v>335</v>
      </c>
      <c r="B152" s="39" t="s">
        <v>336</v>
      </c>
      <c r="C152" s="39"/>
      <c r="D152" s="39"/>
      <c r="E152" s="39"/>
      <c r="F152" s="39"/>
      <c r="G152" s="39"/>
      <c r="H152" s="39"/>
      <c r="I152" s="7"/>
      <c r="J152" s="7"/>
      <c r="K152" s="8">
        <f>SUM(K153:K157)</f>
        <v>21411.25</v>
      </c>
      <c r="L152" s="2" t="s">
        <v>45</v>
      </c>
    </row>
    <row r="153" spans="1:12">
      <c r="A153" s="9" t="s">
        <v>337</v>
      </c>
      <c r="B153" s="40" t="s">
        <v>305</v>
      </c>
      <c r="C153" s="46"/>
      <c r="D153" s="46"/>
      <c r="E153" s="46"/>
      <c r="F153" s="46"/>
      <c r="G153" s="46"/>
      <c r="H153" s="46"/>
      <c r="I153" s="46"/>
      <c r="J153" s="46"/>
      <c r="K153" s="46"/>
      <c r="L153" s="2" t="s">
        <v>48</v>
      </c>
    </row>
    <row r="154" spans="1:12" ht="56.25">
      <c r="A154" s="9" t="s">
        <v>338</v>
      </c>
      <c r="B154" s="11" t="s">
        <v>339</v>
      </c>
      <c r="C154" s="12" t="s">
        <v>54</v>
      </c>
      <c r="D154" s="13">
        <v>4.24</v>
      </c>
      <c r="E154" s="14">
        <v>7.8</v>
      </c>
      <c r="F154" s="14">
        <v>20.350000000000001</v>
      </c>
      <c r="G154" s="14">
        <v>9.39</v>
      </c>
      <c r="H154" s="15">
        <v>5.34</v>
      </c>
      <c r="I154" s="16">
        <f>ROUND('BDI Principal'!D14,2)</f>
        <v>20.350000000000001</v>
      </c>
      <c r="J154" s="17">
        <f>ROUND((ROUND(H154,2)*I154/100)+ROUND(H154,2),2)</f>
        <v>6.43</v>
      </c>
      <c r="K154" s="17">
        <f>ROUND(D154*J154,2)</f>
        <v>27.26</v>
      </c>
      <c r="L154" s="2" t="s">
        <v>32</v>
      </c>
    </row>
    <row r="155" spans="1:12" ht="45">
      <c r="A155" s="9" t="s">
        <v>340</v>
      </c>
      <c r="B155" s="11" t="s">
        <v>341</v>
      </c>
      <c r="C155" s="12" t="s">
        <v>54</v>
      </c>
      <c r="D155" s="13">
        <v>4.24</v>
      </c>
      <c r="E155" s="14">
        <v>33.630000000000003</v>
      </c>
      <c r="F155" s="14">
        <v>20.350000000000001</v>
      </c>
      <c r="G155" s="14">
        <v>40.47</v>
      </c>
      <c r="H155" s="15">
        <v>23.02</v>
      </c>
      <c r="I155" s="16">
        <f>ROUND('BDI Principal'!D14,2)</f>
        <v>20.350000000000001</v>
      </c>
      <c r="J155" s="17">
        <f>ROUND((ROUND(H155,2)*I155/100)+ROUND(H155,2),2)</f>
        <v>27.7</v>
      </c>
      <c r="K155" s="17">
        <f>ROUND(D155*J155,2)</f>
        <v>117.45</v>
      </c>
      <c r="L155" s="2" t="s">
        <v>32</v>
      </c>
    </row>
    <row r="156" spans="1:12">
      <c r="A156" s="9" t="s">
        <v>342</v>
      </c>
      <c r="B156" s="40" t="s">
        <v>343</v>
      </c>
      <c r="C156" s="46"/>
      <c r="D156" s="46"/>
      <c r="E156" s="46"/>
      <c r="F156" s="46"/>
      <c r="G156" s="46"/>
      <c r="H156" s="46"/>
      <c r="I156" s="46"/>
      <c r="J156" s="46"/>
      <c r="K156" s="46"/>
      <c r="L156" s="2" t="s">
        <v>48</v>
      </c>
    </row>
    <row r="157" spans="1:12" ht="33.75">
      <c r="A157" s="9" t="s">
        <v>344</v>
      </c>
      <c r="B157" s="11" t="s">
        <v>345</v>
      </c>
      <c r="C157" s="12" t="s">
        <v>54</v>
      </c>
      <c r="D157" s="13">
        <v>340.81</v>
      </c>
      <c r="E157" s="14">
        <v>75.739999999999995</v>
      </c>
      <c r="F157" s="14">
        <v>20.350000000000001</v>
      </c>
      <c r="G157" s="14">
        <v>91.15</v>
      </c>
      <c r="H157" s="15">
        <v>51.85</v>
      </c>
      <c r="I157" s="16">
        <f>ROUND('BDI Principal'!D14,2)</f>
        <v>20.350000000000001</v>
      </c>
      <c r="J157" s="17">
        <f>ROUND((ROUND(H157,2)*I157/100)+ROUND(H157,2),2)</f>
        <v>62.4</v>
      </c>
      <c r="K157" s="17">
        <f>ROUND(D157*J157,2)</f>
        <v>21266.54</v>
      </c>
      <c r="L157" s="2" t="s">
        <v>32</v>
      </c>
    </row>
    <row r="158" spans="1:12">
      <c r="A158" s="7" t="s">
        <v>346</v>
      </c>
      <c r="B158" s="39" t="s">
        <v>347</v>
      </c>
      <c r="C158" s="39"/>
      <c r="D158" s="39"/>
      <c r="E158" s="39"/>
      <c r="F158" s="39"/>
      <c r="G158" s="39"/>
      <c r="H158" s="39"/>
      <c r="I158" s="7"/>
      <c r="J158" s="7"/>
      <c r="K158" s="8">
        <f>SUM(K159:K169)</f>
        <v>51408.469999999994</v>
      </c>
      <c r="L158" s="2" t="s">
        <v>45</v>
      </c>
    </row>
    <row r="159" spans="1:12">
      <c r="A159" s="9" t="s">
        <v>348</v>
      </c>
      <c r="B159" s="40" t="s">
        <v>349</v>
      </c>
      <c r="C159" s="46"/>
      <c r="D159" s="46"/>
      <c r="E159" s="46"/>
      <c r="F159" s="46"/>
      <c r="G159" s="46"/>
      <c r="H159" s="46"/>
      <c r="I159" s="46"/>
      <c r="J159" s="46"/>
      <c r="K159" s="46"/>
      <c r="L159" s="2" t="s">
        <v>48</v>
      </c>
    </row>
    <row r="160" spans="1:12" ht="33.75">
      <c r="A160" s="9" t="s">
        <v>350</v>
      </c>
      <c r="B160" s="11" t="s">
        <v>351</v>
      </c>
      <c r="C160" s="12" t="s">
        <v>54</v>
      </c>
      <c r="D160" s="13">
        <v>2078.46</v>
      </c>
      <c r="E160" s="14">
        <v>3.76</v>
      </c>
      <c r="F160" s="14">
        <v>20.350000000000001</v>
      </c>
      <c r="G160" s="14">
        <v>4.53</v>
      </c>
      <c r="H160" s="15">
        <v>2.58</v>
      </c>
      <c r="I160" s="16">
        <f>ROUND('BDI Principal'!D14,2)</f>
        <v>20.350000000000001</v>
      </c>
      <c r="J160" s="17">
        <f>ROUND((ROUND(H160,2)*I160/100)+ROUND(H160,2),2)</f>
        <v>3.11</v>
      </c>
      <c r="K160" s="17">
        <f>ROUND(D160*J160,2)</f>
        <v>6464.01</v>
      </c>
      <c r="L160" s="2" t="s">
        <v>32</v>
      </c>
    </row>
    <row r="161" spans="1:12" ht="33.75">
      <c r="A161" s="9" t="s">
        <v>352</v>
      </c>
      <c r="B161" s="11" t="s">
        <v>353</v>
      </c>
      <c r="C161" s="12" t="s">
        <v>54</v>
      </c>
      <c r="D161" s="13">
        <v>1351.77</v>
      </c>
      <c r="E161" s="14">
        <v>13.14</v>
      </c>
      <c r="F161" s="14">
        <v>20.350000000000001</v>
      </c>
      <c r="G161" s="14">
        <v>15.81</v>
      </c>
      <c r="H161" s="15">
        <v>8.99</v>
      </c>
      <c r="I161" s="16">
        <f>ROUND('BDI Principal'!D14,2)</f>
        <v>20.350000000000001</v>
      </c>
      <c r="J161" s="17">
        <f>ROUND((ROUND(H161,2)*I161/100)+ROUND(H161,2),2)</f>
        <v>10.82</v>
      </c>
      <c r="K161" s="17">
        <f>ROUND(D161*J161,2)</f>
        <v>14626.15</v>
      </c>
      <c r="L161" s="2" t="s">
        <v>32</v>
      </c>
    </row>
    <row r="162" spans="1:12" ht="33.75">
      <c r="A162" s="9" t="s">
        <v>354</v>
      </c>
      <c r="B162" s="11" t="s">
        <v>355</v>
      </c>
      <c r="C162" s="12" t="s">
        <v>54</v>
      </c>
      <c r="D162" s="13">
        <v>1351.77</v>
      </c>
      <c r="E162" s="14">
        <v>9.27</v>
      </c>
      <c r="F162" s="14">
        <v>20.350000000000001</v>
      </c>
      <c r="G162" s="14">
        <v>11.16</v>
      </c>
      <c r="H162" s="15">
        <v>6.35</v>
      </c>
      <c r="I162" s="16">
        <f>ROUND('BDI Principal'!D14,2)</f>
        <v>20.350000000000001</v>
      </c>
      <c r="J162" s="17">
        <f>ROUND((ROUND(H162,2)*I162/100)+ROUND(H162,2),2)</f>
        <v>7.64</v>
      </c>
      <c r="K162" s="17">
        <f>ROUND(D162*J162,2)</f>
        <v>10327.52</v>
      </c>
      <c r="L162" s="2" t="s">
        <v>32</v>
      </c>
    </row>
    <row r="163" spans="1:12" ht="22.5">
      <c r="A163" s="9" t="s">
        <v>356</v>
      </c>
      <c r="B163" s="11" t="s">
        <v>357</v>
      </c>
      <c r="C163" s="12" t="s">
        <v>54</v>
      </c>
      <c r="D163" s="13">
        <v>726.69</v>
      </c>
      <c r="E163" s="14">
        <v>12.76</v>
      </c>
      <c r="F163" s="14">
        <v>20.350000000000001</v>
      </c>
      <c r="G163" s="14">
        <v>15.36</v>
      </c>
      <c r="H163" s="15">
        <v>8.74</v>
      </c>
      <c r="I163" s="16">
        <f>ROUND('BDI Principal'!D14,2)</f>
        <v>20.350000000000001</v>
      </c>
      <c r="J163" s="17">
        <f>ROUND((ROUND(H163,2)*I163/100)+ROUND(H163,2),2)</f>
        <v>10.52</v>
      </c>
      <c r="K163" s="17">
        <f>ROUND(D163*J163,2)</f>
        <v>7644.78</v>
      </c>
      <c r="L163" s="2" t="s">
        <v>32</v>
      </c>
    </row>
    <row r="164" spans="1:12">
      <c r="A164" s="9" t="s">
        <v>358</v>
      </c>
      <c r="B164" s="40" t="s">
        <v>359</v>
      </c>
      <c r="C164" s="46"/>
      <c r="D164" s="46"/>
      <c r="E164" s="46"/>
      <c r="F164" s="46"/>
      <c r="G164" s="46"/>
      <c r="H164" s="46"/>
      <c r="I164" s="46"/>
      <c r="J164" s="46"/>
      <c r="K164" s="46"/>
      <c r="L164" s="2" t="s">
        <v>48</v>
      </c>
    </row>
    <row r="165" spans="1:12" ht="33.75">
      <c r="A165" s="9" t="s">
        <v>360</v>
      </c>
      <c r="B165" s="11" t="s">
        <v>361</v>
      </c>
      <c r="C165" s="12" t="s">
        <v>54</v>
      </c>
      <c r="D165" s="13">
        <v>340.81</v>
      </c>
      <c r="E165" s="14">
        <v>23.42</v>
      </c>
      <c r="F165" s="14">
        <v>20.350000000000001</v>
      </c>
      <c r="G165" s="14">
        <v>28.19</v>
      </c>
      <c r="H165" s="15">
        <v>16.04</v>
      </c>
      <c r="I165" s="16">
        <f>ROUND('BDI Principal'!D14,2)</f>
        <v>20.350000000000001</v>
      </c>
      <c r="J165" s="17">
        <f>ROUND((ROUND(H165,2)*I165/100)+ROUND(H165,2),2)</f>
        <v>19.3</v>
      </c>
      <c r="K165" s="17">
        <f>ROUND(D165*J165,2)</f>
        <v>6577.63</v>
      </c>
      <c r="L165" s="2" t="s">
        <v>32</v>
      </c>
    </row>
    <row r="166" spans="1:12" ht="33.75">
      <c r="A166" s="9" t="s">
        <v>362</v>
      </c>
      <c r="B166" s="11" t="s">
        <v>363</v>
      </c>
      <c r="C166" s="12" t="s">
        <v>54</v>
      </c>
      <c r="D166" s="13">
        <v>340.81</v>
      </c>
      <c r="E166" s="14">
        <v>11.8</v>
      </c>
      <c r="F166" s="14">
        <v>20.350000000000001</v>
      </c>
      <c r="G166" s="14">
        <v>14.2</v>
      </c>
      <c r="H166" s="15">
        <v>8.08</v>
      </c>
      <c r="I166" s="16">
        <f>ROUND('BDI Principal'!D14,2)</f>
        <v>20.350000000000001</v>
      </c>
      <c r="J166" s="17">
        <f>ROUND((ROUND(H166,2)*I166/100)+ROUND(H166,2),2)</f>
        <v>9.7200000000000006</v>
      </c>
      <c r="K166" s="17">
        <f>ROUND(D166*J166,2)</f>
        <v>3312.67</v>
      </c>
      <c r="L166" s="2" t="s">
        <v>32</v>
      </c>
    </row>
    <row r="167" spans="1:12">
      <c r="A167" s="9" t="s">
        <v>364</v>
      </c>
      <c r="B167" s="40" t="s">
        <v>241</v>
      </c>
      <c r="C167" s="46"/>
      <c r="D167" s="46"/>
      <c r="E167" s="46"/>
      <c r="F167" s="46"/>
      <c r="G167" s="46"/>
      <c r="H167" s="46"/>
      <c r="I167" s="46"/>
      <c r="J167" s="46"/>
      <c r="K167" s="46"/>
      <c r="L167" s="2" t="s">
        <v>48</v>
      </c>
    </row>
    <row r="168" spans="1:12" ht="22.5">
      <c r="A168" s="9" t="s">
        <v>365</v>
      </c>
      <c r="B168" s="11" t="s">
        <v>366</v>
      </c>
      <c r="C168" s="12" t="s">
        <v>54</v>
      </c>
      <c r="D168" s="13">
        <v>59.06</v>
      </c>
      <c r="E168" s="14">
        <v>32.65</v>
      </c>
      <c r="F168" s="14">
        <v>20.350000000000001</v>
      </c>
      <c r="G168" s="14">
        <v>39.29</v>
      </c>
      <c r="H168" s="15">
        <v>22.35</v>
      </c>
      <c r="I168" s="16">
        <f>ROUND('BDI Principal'!D14,2)</f>
        <v>20.350000000000001</v>
      </c>
      <c r="J168" s="17">
        <f>ROUND((ROUND(H168,2)*I168/100)+ROUND(H168,2),2)</f>
        <v>26.9</v>
      </c>
      <c r="K168" s="17">
        <f>ROUND(D168*J168,2)</f>
        <v>1588.71</v>
      </c>
      <c r="L168" s="2" t="s">
        <v>32</v>
      </c>
    </row>
    <row r="169" spans="1:12" ht="45">
      <c r="A169" s="9" t="s">
        <v>367</v>
      </c>
      <c r="B169" s="11" t="s">
        <v>368</v>
      </c>
      <c r="C169" s="12" t="s">
        <v>54</v>
      </c>
      <c r="D169" s="13">
        <v>59.06</v>
      </c>
      <c r="E169" s="14">
        <v>17.82</v>
      </c>
      <c r="F169" s="14">
        <v>20.350000000000001</v>
      </c>
      <c r="G169" s="14">
        <v>21.45</v>
      </c>
      <c r="H169" s="15">
        <v>12.2</v>
      </c>
      <c r="I169" s="16">
        <f>ROUND('BDI Principal'!D14,2)</f>
        <v>20.350000000000001</v>
      </c>
      <c r="J169" s="17">
        <f>ROUND((ROUND(H169,2)*I169/100)+ROUND(H169,2),2)</f>
        <v>14.68</v>
      </c>
      <c r="K169" s="17">
        <f>ROUND(D169*J169,2)</f>
        <v>867</v>
      </c>
      <c r="L169" s="2" t="s">
        <v>32</v>
      </c>
    </row>
    <row r="170" spans="1:12">
      <c r="A170" s="7" t="s">
        <v>369</v>
      </c>
      <c r="B170" s="39" t="s">
        <v>370</v>
      </c>
      <c r="C170" s="39"/>
      <c r="D170" s="39"/>
      <c r="E170" s="39"/>
      <c r="F170" s="39"/>
      <c r="G170" s="39"/>
      <c r="H170" s="39"/>
      <c r="I170" s="7"/>
      <c r="J170" s="7"/>
      <c r="K170" s="8">
        <f>SUM(K171:K171)</f>
        <v>7133.54</v>
      </c>
      <c r="L170" s="2" t="s">
        <v>45</v>
      </c>
    </row>
    <row r="171" spans="1:12" ht="22.5">
      <c r="A171" s="9" t="s">
        <v>371</v>
      </c>
      <c r="B171" s="11" t="s">
        <v>372</v>
      </c>
      <c r="C171" s="12" t="s">
        <v>54</v>
      </c>
      <c r="D171" s="13">
        <v>13.42</v>
      </c>
      <c r="E171" s="14">
        <v>645.11</v>
      </c>
      <c r="F171" s="14">
        <v>20.350000000000001</v>
      </c>
      <c r="G171" s="14">
        <v>776.39</v>
      </c>
      <c r="H171" s="15">
        <v>441.68</v>
      </c>
      <c r="I171" s="16">
        <f>ROUND('BDI Principal'!D14,2)</f>
        <v>20.350000000000001</v>
      </c>
      <c r="J171" s="17">
        <f>ROUND((ROUND(H171,2)*I171/100)+ROUND(H171,2),2)</f>
        <v>531.55999999999995</v>
      </c>
      <c r="K171" s="17">
        <f>ROUND(D171*J171,2)</f>
        <v>7133.54</v>
      </c>
      <c r="L171" s="2" t="s">
        <v>32</v>
      </c>
    </row>
    <row r="172" spans="1:12">
      <c r="A172" s="7" t="s">
        <v>373</v>
      </c>
      <c r="B172" s="39" t="s">
        <v>374</v>
      </c>
      <c r="C172" s="39"/>
      <c r="D172" s="39"/>
      <c r="E172" s="39"/>
      <c r="F172" s="39"/>
      <c r="G172" s="39"/>
      <c r="H172" s="39"/>
      <c r="I172" s="7"/>
      <c r="J172" s="7"/>
      <c r="K172" s="8">
        <f>SUM(K173:K197)</f>
        <v>33329.81</v>
      </c>
      <c r="L172" s="2" t="s">
        <v>45</v>
      </c>
    </row>
    <row r="173" spans="1:12">
      <c r="A173" s="9" t="s">
        <v>375</v>
      </c>
      <c r="B173" s="40" t="s">
        <v>376</v>
      </c>
      <c r="C173" s="46"/>
      <c r="D173" s="46"/>
      <c r="E173" s="46"/>
      <c r="F173" s="46"/>
      <c r="G173" s="46"/>
      <c r="H173" s="46"/>
      <c r="I173" s="46"/>
      <c r="J173" s="46"/>
      <c r="K173" s="46"/>
      <c r="L173" s="2" t="s">
        <v>48</v>
      </c>
    </row>
    <row r="174" spans="1:12" ht="33.75">
      <c r="A174" s="9" t="s">
        <v>377</v>
      </c>
      <c r="B174" s="11" t="s">
        <v>378</v>
      </c>
      <c r="C174" s="12" t="s">
        <v>61</v>
      </c>
      <c r="D174" s="13">
        <v>2</v>
      </c>
      <c r="E174" s="14">
        <v>90.98</v>
      </c>
      <c r="F174" s="14">
        <v>20.350000000000001</v>
      </c>
      <c r="G174" s="14">
        <v>109.49</v>
      </c>
      <c r="H174" s="15">
        <v>62.29</v>
      </c>
      <c r="I174" s="16">
        <f>ROUND('BDI Principal'!D14,2)</f>
        <v>20.350000000000001</v>
      </c>
      <c r="J174" s="17">
        <f>ROUND((ROUND(H174,2)*I174/100)+ROUND(H174,2),2)</f>
        <v>74.97</v>
      </c>
      <c r="K174" s="17">
        <f>ROUND(D174*J174,2)</f>
        <v>149.94</v>
      </c>
      <c r="L174" s="2" t="s">
        <v>32</v>
      </c>
    </row>
    <row r="175" spans="1:12">
      <c r="A175" s="9" t="s">
        <v>379</v>
      </c>
      <c r="B175" s="40" t="s">
        <v>380</v>
      </c>
      <c r="C175" s="46"/>
      <c r="D175" s="46"/>
      <c r="E175" s="46"/>
      <c r="F175" s="46"/>
      <c r="G175" s="46"/>
      <c r="H175" s="46"/>
      <c r="I175" s="46"/>
      <c r="J175" s="46"/>
      <c r="K175" s="46"/>
      <c r="L175" s="2" t="s">
        <v>48</v>
      </c>
    </row>
    <row r="176" spans="1:12" ht="56.25">
      <c r="A176" s="9" t="s">
        <v>381</v>
      </c>
      <c r="B176" s="11" t="s">
        <v>382</v>
      </c>
      <c r="C176" s="12" t="s">
        <v>61</v>
      </c>
      <c r="D176" s="13">
        <v>6</v>
      </c>
      <c r="E176" s="14">
        <v>508.01</v>
      </c>
      <c r="F176" s="14">
        <v>20.350000000000001</v>
      </c>
      <c r="G176" s="14">
        <v>611.39</v>
      </c>
      <c r="H176" s="15">
        <v>347.82</v>
      </c>
      <c r="I176" s="16">
        <f>ROUND('BDI Principal'!D14,2)</f>
        <v>20.350000000000001</v>
      </c>
      <c r="J176" s="17">
        <f t="shared" ref="J176:J182" si="18">ROUND((ROUND(H176,2)*I176/100)+ROUND(H176,2),2)</f>
        <v>418.6</v>
      </c>
      <c r="K176" s="17">
        <f t="shared" ref="K176:K182" si="19">ROUND(D176*J176,2)</f>
        <v>2511.6</v>
      </c>
      <c r="L176" s="2" t="s">
        <v>32</v>
      </c>
    </row>
    <row r="177" spans="1:12" ht="22.5">
      <c r="A177" s="9" t="s">
        <v>383</v>
      </c>
      <c r="B177" s="11" t="s">
        <v>384</v>
      </c>
      <c r="C177" s="12" t="s">
        <v>61</v>
      </c>
      <c r="D177" s="13">
        <v>1</v>
      </c>
      <c r="E177" s="14">
        <v>512.77</v>
      </c>
      <c r="F177" s="14">
        <v>20.350000000000001</v>
      </c>
      <c r="G177" s="14">
        <v>617.12</v>
      </c>
      <c r="H177" s="15">
        <v>351.08</v>
      </c>
      <c r="I177" s="16">
        <f>ROUND('BDI Principal'!D14,2)</f>
        <v>20.350000000000001</v>
      </c>
      <c r="J177" s="17">
        <f t="shared" si="18"/>
        <v>422.52</v>
      </c>
      <c r="K177" s="17">
        <f t="shared" si="19"/>
        <v>422.52</v>
      </c>
      <c r="L177" s="2" t="s">
        <v>32</v>
      </c>
    </row>
    <row r="178" spans="1:12" ht="78.75">
      <c r="A178" s="9" t="s">
        <v>385</v>
      </c>
      <c r="B178" s="11" t="s">
        <v>386</v>
      </c>
      <c r="C178" s="12" t="s">
        <v>61</v>
      </c>
      <c r="D178" s="13">
        <v>13</v>
      </c>
      <c r="E178" s="14">
        <v>435.72</v>
      </c>
      <c r="F178" s="14">
        <v>20.350000000000001</v>
      </c>
      <c r="G178" s="14">
        <v>524.39</v>
      </c>
      <c r="H178" s="15">
        <v>298.32</v>
      </c>
      <c r="I178" s="16">
        <f>ROUND('BDI Principal'!D14,2)</f>
        <v>20.350000000000001</v>
      </c>
      <c r="J178" s="17">
        <f t="shared" si="18"/>
        <v>359.03</v>
      </c>
      <c r="K178" s="17">
        <f t="shared" si="19"/>
        <v>4667.3900000000003</v>
      </c>
      <c r="L178" s="2" t="s">
        <v>32</v>
      </c>
    </row>
    <row r="179" spans="1:12" ht="67.5">
      <c r="A179" s="9" t="s">
        <v>387</v>
      </c>
      <c r="B179" s="11" t="s">
        <v>388</v>
      </c>
      <c r="C179" s="12" t="s">
        <v>61</v>
      </c>
      <c r="D179" s="13">
        <v>1</v>
      </c>
      <c r="E179" s="14">
        <v>877.99</v>
      </c>
      <c r="F179" s="14">
        <v>20.350000000000001</v>
      </c>
      <c r="G179" s="14">
        <v>1056.6600000000001</v>
      </c>
      <c r="H179" s="15">
        <v>601.13</v>
      </c>
      <c r="I179" s="16">
        <f>ROUND('BDI Principal'!D14,2)</f>
        <v>20.350000000000001</v>
      </c>
      <c r="J179" s="17">
        <f t="shared" si="18"/>
        <v>723.46</v>
      </c>
      <c r="K179" s="17">
        <f t="shared" si="19"/>
        <v>723.46</v>
      </c>
      <c r="L179" s="2" t="s">
        <v>32</v>
      </c>
    </row>
    <row r="180" spans="1:12" ht="33.75">
      <c r="A180" s="9" t="s">
        <v>389</v>
      </c>
      <c r="B180" s="11" t="s">
        <v>390</v>
      </c>
      <c r="C180" s="12" t="s">
        <v>61</v>
      </c>
      <c r="D180" s="13">
        <v>1</v>
      </c>
      <c r="E180" s="14">
        <v>388.18</v>
      </c>
      <c r="F180" s="14">
        <v>20.350000000000001</v>
      </c>
      <c r="G180" s="14">
        <v>467.17</v>
      </c>
      <c r="H180" s="15">
        <v>265.77</v>
      </c>
      <c r="I180" s="16">
        <f>ROUND('BDI Principal'!D14,2)</f>
        <v>20.350000000000001</v>
      </c>
      <c r="J180" s="17">
        <f t="shared" si="18"/>
        <v>319.85000000000002</v>
      </c>
      <c r="K180" s="17">
        <f t="shared" si="19"/>
        <v>319.85000000000002</v>
      </c>
      <c r="L180" s="2" t="s">
        <v>32</v>
      </c>
    </row>
    <row r="181" spans="1:12" ht="33.75">
      <c r="A181" s="9" t="s">
        <v>391</v>
      </c>
      <c r="B181" s="11" t="s">
        <v>392</v>
      </c>
      <c r="C181" s="12" t="s">
        <v>61</v>
      </c>
      <c r="D181" s="13">
        <v>3</v>
      </c>
      <c r="E181" s="14">
        <v>133.88999999999999</v>
      </c>
      <c r="F181" s="14">
        <v>20.350000000000001</v>
      </c>
      <c r="G181" s="14">
        <v>161.13999999999999</v>
      </c>
      <c r="H181" s="15">
        <v>91.67</v>
      </c>
      <c r="I181" s="16">
        <f>ROUND('BDI Principal'!D14,2)</f>
        <v>20.350000000000001</v>
      </c>
      <c r="J181" s="17">
        <f t="shared" si="18"/>
        <v>110.32</v>
      </c>
      <c r="K181" s="17">
        <f t="shared" si="19"/>
        <v>330.96</v>
      </c>
      <c r="L181" s="2" t="s">
        <v>32</v>
      </c>
    </row>
    <row r="182" spans="1:12">
      <c r="A182" s="9" t="s">
        <v>393</v>
      </c>
      <c r="B182" s="11" t="s">
        <v>394</v>
      </c>
      <c r="C182" s="12" t="s">
        <v>61</v>
      </c>
      <c r="D182" s="13">
        <v>6</v>
      </c>
      <c r="E182" s="14">
        <v>135.55000000000001</v>
      </c>
      <c r="F182" s="14">
        <v>20.350000000000001</v>
      </c>
      <c r="G182" s="14">
        <v>163.13</v>
      </c>
      <c r="H182" s="15">
        <v>92.8</v>
      </c>
      <c r="I182" s="16">
        <f>ROUND('BDI Principal'!D14,2)</f>
        <v>20.350000000000001</v>
      </c>
      <c r="J182" s="17">
        <f t="shared" si="18"/>
        <v>111.68</v>
      </c>
      <c r="K182" s="17">
        <f t="shared" si="19"/>
        <v>670.08</v>
      </c>
      <c r="L182" s="2" t="s">
        <v>32</v>
      </c>
    </row>
    <row r="183" spans="1:12">
      <c r="A183" s="9" t="s">
        <v>395</v>
      </c>
      <c r="B183" s="40" t="s">
        <v>396</v>
      </c>
      <c r="C183" s="46"/>
      <c r="D183" s="46"/>
      <c r="E183" s="46"/>
      <c r="F183" s="46"/>
      <c r="G183" s="46"/>
      <c r="H183" s="46"/>
      <c r="I183" s="46"/>
      <c r="J183" s="46"/>
      <c r="K183" s="46"/>
      <c r="L183" s="2" t="s">
        <v>48</v>
      </c>
    </row>
    <row r="184" spans="1:12" ht="33.75">
      <c r="A184" s="9" t="s">
        <v>397</v>
      </c>
      <c r="B184" s="11" t="s">
        <v>398</v>
      </c>
      <c r="C184" s="12" t="s">
        <v>202</v>
      </c>
      <c r="D184" s="13">
        <v>7.14</v>
      </c>
      <c r="E184" s="14">
        <v>352.39</v>
      </c>
      <c r="F184" s="14">
        <v>20.350000000000001</v>
      </c>
      <c r="G184" s="14">
        <v>424.1</v>
      </c>
      <c r="H184" s="15">
        <v>241.27</v>
      </c>
      <c r="I184" s="16">
        <f>ROUND('BDI Principal'!D14,2)</f>
        <v>20.350000000000001</v>
      </c>
      <c r="J184" s="17">
        <f t="shared" ref="J184:J197" si="20">ROUND((ROUND(H184,2)*I184/100)+ROUND(H184,2),2)</f>
        <v>290.37</v>
      </c>
      <c r="K184" s="17">
        <f t="shared" ref="K184:K197" si="21">ROUND(D184*J184,2)</f>
        <v>2073.2399999999998</v>
      </c>
      <c r="L184" s="2" t="s">
        <v>32</v>
      </c>
    </row>
    <row r="185" spans="1:12" ht="33.75">
      <c r="A185" s="9" t="s">
        <v>399</v>
      </c>
      <c r="B185" s="11" t="s">
        <v>400</v>
      </c>
      <c r="C185" s="12" t="s">
        <v>61</v>
      </c>
      <c r="D185" s="13">
        <v>1</v>
      </c>
      <c r="E185" s="14">
        <v>2312.14</v>
      </c>
      <c r="F185" s="14">
        <v>20.350000000000001</v>
      </c>
      <c r="G185" s="14">
        <v>2782.66</v>
      </c>
      <c r="H185" s="15">
        <v>1583.04</v>
      </c>
      <c r="I185" s="16">
        <f>ROUND('BDI Principal'!D14,2)</f>
        <v>20.350000000000001</v>
      </c>
      <c r="J185" s="17">
        <f t="shared" si="20"/>
        <v>1905.19</v>
      </c>
      <c r="K185" s="17">
        <f t="shared" si="21"/>
        <v>1905.19</v>
      </c>
      <c r="L185" s="2" t="s">
        <v>32</v>
      </c>
    </row>
    <row r="186" spans="1:12" ht="33.75">
      <c r="A186" s="9" t="s">
        <v>401</v>
      </c>
      <c r="B186" s="11" t="s">
        <v>402</v>
      </c>
      <c r="C186" s="12" t="s">
        <v>61</v>
      </c>
      <c r="D186" s="13">
        <v>6</v>
      </c>
      <c r="E186" s="14">
        <v>180.42</v>
      </c>
      <c r="F186" s="14">
        <v>20.350000000000001</v>
      </c>
      <c r="G186" s="14">
        <v>217.14</v>
      </c>
      <c r="H186" s="15">
        <v>123.53</v>
      </c>
      <c r="I186" s="16">
        <f>ROUND('BDI Principal'!D14,2)</f>
        <v>20.350000000000001</v>
      </c>
      <c r="J186" s="17">
        <f t="shared" si="20"/>
        <v>148.66999999999999</v>
      </c>
      <c r="K186" s="17">
        <f t="shared" si="21"/>
        <v>892.02</v>
      </c>
      <c r="L186" s="2" t="s">
        <v>32</v>
      </c>
    </row>
    <row r="187" spans="1:12" ht="33.75">
      <c r="A187" s="9" t="s">
        <v>403</v>
      </c>
      <c r="B187" s="11" t="s">
        <v>404</v>
      </c>
      <c r="C187" s="12" t="s">
        <v>61</v>
      </c>
      <c r="D187" s="13">
        <v>5</v>
      </c>
      <c r="E187" s="14">
        <v>63.78</v>
      </c>
      <c r="F187" s="14">
        <v>20.350000000000001</v>
      </c>
      <c r="G187" s="14">
        <v>76.760000000000005</v>
      </c>
      <c r="H187" s="15">
        <v>43.67</v>
      </c>
      <c r="I187" s="16">
        <f>ROUND('BDI Principal'!D14,2)</f>
        <v>20.350000000000001</v>
      </c>
      <c r="J187" s="17">
        <f t="shared" si="20"/>
        <v>52.56</v>
      </c>
      <c r="K187" s="17">
        <f t="shared" si="21"/>
        <v>262.8</v>
      </c>
      <c r="L187" s="2" t="s">
        <v>32</v>
      </c>
    </row>
    <row r="188" spans="1:12" ht="22.5">
      <c r="A188" s="9" t="s">
        <v>405</v>
      </c>
      <c r="B188" s="11" t="s">
        <v>406</v>
      </c>
      <c r="C188" s="12" t="s">
        <v>289</v>
      </c>
      <c r="D188" s="13">
        <v>2</v>
      </c>
      <c r="E188" s="14">
        <v>216.54</v>
      </c>
      <c r="F188" s="14">
        <v>20.350000000000001</v>
      </c>
      <c r="G188" s="14">
        <v>260.61</v>
      </c>
      <c r="H188" s="15">
        <v>148.26</v>
      </c>
      <c r="I188" s="16">
        <f>ROUND('BDI Principal'!D14,2)</f>
        <v>20.350000000000001</v>
      </c>
      <c r="J188" s="17">
        <f t="shared" si="20"/>
        <v>178.43</v>
      </c>
      <c r="K188" s="17">
        <f t="shared" si="21"/>
        <v>356.86</v>
      </c>
      <c r="L188" s="2" t="s">
        <v>32</v>
      </c>
    </row>
    <row r="189" spans="1:12" ht="33.75">
      <c r="A189" s="9" t="s">
        <v>407</v>
      </c>
      <c r="B189" s="11" t="s">
        <v>408</v>
      </c>
      <c r="C189" s="12" t="s">
        <v>289</v>
      </c>
      <c r="D189" s="13">
        <v>6</v>
      </c>
      <c r="E189" s="14">
        <v>381.73</v>
      </c>
      <c r="F189" s="14">
        <v>20.350000000000001</v>
      </c>
      <c r="G189" s="14">
        <v>459.41</v>
      </c>
      <c r="H189" s="15">
        <v>261.36</v>
      </c>
      <c r="I189" s="16">
        <f>ROUND('BDI Principal'!D14,2)</f>
        <v>20.350000000000001</v>
      </c>
      <c r="J189" s="17">
        <f t="shared" si="20"/>
        <v>314.55</v>
      </c>
      <c r="K189" s="17">
        <f t="shared" si="21"/>
        <v>1887.3</v>
      </c>
      <c r="L189" s="2" t="s">
        <v>32</v>
      </c>
    </row>
    <row r="190" spans="1:12" ht="33.75">
      <c r="A190" s="9" t="s">
        <v>409</v>
      </c>
      <c r="B190" s="11" t="s">
        <v>410</v>
      </c>
      <c r="C190" s="12" t="s">
        <v>61</v>
      </c>
      <c r="D190" s="13">
        <v>22</v>
      </c>
      <c r="E190" s="14">
        <v>254.24</v>
      </c>
      <c r="F190" s="14">
        <v>20.350000000000001</v>
      </c>
      <c r="G190" s="14">
        <v>305.98</v>
      </c>
      <c r="H190" s="15">
        <v>174.07</v>
      </c>
      <c r="I190" s="16">
        <f>ROUND('BDI Principal'!D14,2)</f>
        <v>20.350000000000001</v>
      </c>
      <c r="J190" s="17">
        <f t="shared" si="20"/>
        <v>209.49</v>
      </c>
      <c r="K190" s="17">
        <f t="shared" si="21"/>
        <v>4608.78</v>
      </c>
      <c r="L190" s="2" t="s">
        <v>32</v>
      </c>
    </row>
    <row r="191" spans="1:12" ht="45">
      <c r="A191" s="9" t="s">
        <v>411</v>
      </c>
      <c r="B191" s="11" t="s">
        <v>412</v>
      </c>
      <c r="C191" s="12" t="s">
        <v>61</v>
      </c>
      <c r="D191" s="13">
        <v>1</v>
      </c>
      <c r="E191" s="14">
        <v>312.20999999999998</v>
      </c>
      <c r="F191" s="14">
        <v>20.350000000000001</v>
      </c>
      <c r="G191" s="14">
        <v>375.74</v>
      </c>
      <c r="H191" s="15">
        <v>213.76</v>
      </c>
      <c r="I191" s="16">
        <f>ROUND('BDI Principal'!D14,2)</f>
        <v>20.350000000000001</v>
      </c>
      <c r="J191" s="17">
        <f t="shared" si="20"/>
        <v>257.26</v>
      </c>
      <c r="K191" s="17">
        <f t="shared" si="21"/>
        <v>257.26</v>
      </c>
      <c r="L191" s="2" t="s">
        <v>32</v>
      </c>
    </row>
    <row r="192" spans="1:12" ht="33.75">
      <c r="A192" s="9" t="s">
        <v>413</v>
      </c>
      <c r="B192" s="11" t="s">
        <v>414</v>
      </c>
      <c r="C192" s="12" t="s">
        <v>61</v>
      </c>
      <c r="D192" s="13">
        <v>6</v>
      </c>
      <c r="E192" s="14">
        <v>780.46</v>
      </c>
      <c r="F192" s="14">
        <v>20.350000000000001</v>
      </c>
      <c r="G192" s="14">
        <v>939.28</v>
      </c>
      <c r="H192" s="15">
        <v>534.35</v>
      </c>
      <c r="I192" s="16">
        <f>ROUND('BDI Principal'!D14,2)</f>
        <v>20.350000000000001</v>
      </c>
      <c r="J192" s="17">
        <f t="shared" si="20"/>
        <v>643.09</v>
      </c>
      <c r="K192" s="17">
        <f t="shared" si="21"/>
        <v>3858.54</v>
      </c>
      <c r="L192" s="2" t="s">
        <v>32</v>
      </c>
    </row>
    <row r="193" spans="1:12" ht="22.5">
      <c r="A193" s="9" t="s">
        <v>415</v>
      </c>
      <c r="B193" s="11" t="s">
        <v>416</v>
      </c>
      <c r="C193" s="12" t="s">
        <v>61</v>
      </c>
      <c r="D193" s="13">
        <v>8</v>
      </c>
      <c r="E193" s="14">
        <v>212.9</v>
      </c>
      <c r="F193" s="14">
        <v>20.350000000000001</v>
      </c>
      <c r="G193" s="14">
        <v>256.23</v>
      </c>
      <c r="H193" s="15">
        <v>145.77000000000001</v>
      </c>
      <c r="I193" s="16">
        <f>ROUND('BDI Principal'!D14,2)</f>
        <v>20.350000000000001</v>
      </c>
      <c r="J193" s="17">
        <f t="shared" si="20"/>
        <v>175.43</v>
      </c>
      <c r="K193" s="17">
        <f t="shared" si="21"/>
        <v>1403.44</v>
      </c>
      <c r="L193" s="2" t="s">
        <v>32</v>
      </c>
    </row>
    <row r="194" spans="1:12" ht="22.5">
      <c r="A194" s="9" t="s">
        <v>417</v>
      </c>
      <c r="B194" s="11" t="s">
        <v>291</v>
      </c>
      <c r="C194" s="12" t="s">
        <v>61</v>
      </c>
      <c r="D194" s="13">
        <v>8</v>
      </c>
      <c r="E194" s="14">
        <v>107.3</v>
      </c>
      <c r="F194" s="14">
        <v>20.350000000000001</v>
      </c>
      <c r="G194" s="14">
        <v>129.13999999999999</v>
      </c>
      <c r="H194" s="15">
        <v>73.47</v>
      </c>
      <c r="I194" s="16">
        <f>ROUND('BDI Principal'!D14,2)</f>
        <v>20.350000000000001</v>
      </c>
      <c r="J194" s="17">
        <f t="shared" si="20"/>
        <v>88.42</v>
      </c>
      <c r="K194" s="17">
        <f t="shared" si="21"/>
        <v>707.36</v>
      </c>
      <c r="L194" s="2" t="s">
        <v>32</v>
      </c>
    </row>
    <row r="195" spans="1:12" ht="45">
      <c r="A195" s="9" t="s">
        <v>418</v>
      </c>
      <c r="B195" s="11" t="s">
        <v>419</v>
      </c>
      <c r="C195" s="12" t="s">
        <v>61</v>
      </c>
      <c r="D195" s="13">
        <v>4</v>
      </c>
      <c r="E195" s="14">
        <v>351.62</v>
      </c>
      <c r="F195" s="14">
        <v>20.350000000000001</v>
      </c>
      <c r="G195" s="14">
        <v>423.17</v>
      </c>
      <c r="H195" s="15">
        <v>240.74</v>
      </c>
      <c r="I195" s="16">
        <f>ROUND('BDI Principal'!D14,2)</f>
        <v>20.350000000000001</v>
      </c>
      <c r="J195" s="17">
        <f t="shared" si="20"/>
        <v>289.73</v>
      </c>
      <c r="K195" s="17">
        <f t="shared" si="21"/>
        <v>1158.92</v>
      </c>
      <c r="L195" s="2" t="s">
        <v>32</v>
      </c>
    </row>
    <row r="196" spans="1:12" ht="22.5">
      <c r="A196" s="9" t="s">
        <v>420</v>
      </c>
      <c r="B196" s="11" t="s">
        <v>421</v>
      </c>
      <c r="C196" s="12" t="s">
        <v>61</v>
      </c>
      <c r="D196" s="13">
        <v>19</v>
      </c>
      <c r="E196" s="14">
        <v>29.74</v>
      </c>
      <c r="F196" s="14">
        <v>20.350000000000001</v>
      </c>
      <c r="G196" s="14">
        <v>35.79</v>
      </c>
      <c r="H196" s="15">
        <v>20.36</v>
      </c>
      <c r="I196" s="16">
        <f>ROUND('BDI Principal'!D14,2)</f>
        <v>20.350000000000001</v>
      </c>
      <c r="J196" s="17">
        <f t="shared" si="20"/>
        <v>24.5</v>
      </c>
      <c r="K196" s="17">
        <f t="shared" si="21"/>
        <v>465.5</v>
      </c>
      <c r="L196" s="2" t="s">
        <v>32</v>
      </c>
    </row>
    <row r="197" spans="1:12" ht="67.5">
      <c r="A197" s="9" t="s">
        <v>422</v>
      </c>
      <c r="B197" s="11" t="s">
        <v>423</v>
      </c>
      <c r="C197" s="12" t="s">
        <v>61</v>
      </c>
      <c r="D197" s="13">
        <v>4</v>
      </c>
      <c r="E197" s="14">
        <v>1121.6099999999999</v>
      </c>
      <c r="F197" s="14">
        <v>20.350000000000001</v>
      </c>
      <c r="G197" s="14">
        <v>1349.86</v>
      </c>
      <c r="H197" s="15">
        <v>767.93</v>
      </c>
      <c r="I197" s="16">
        <f>ROUND('BDI Principal'!D14,2)</f>
        <v>20.350000000000001</v>
      </c>
      <c r="J197" s="17">
        <f t="shared" si="20"/>
        <v>924.2</v>
      </c>
      <c r="K197" s="17">
        <f t="shared" si="21"/>
        <v>3696.8</v>
      </c>
      <c r="L197" s="2" t="s">
        <v>32</v>
      </c>
    </row>
    <row r="198" spans="1:12">
      <c r="A198" s="7" t="s">
        <v>424</v>
      </c>
      <c r="B198" s="39" t="s">
        <v>425</v>
      </c>
      <c r="C198" s="39"/>
      <c r="D198" s="39"/>
      <c r="E198" s="39"/>
      <c r="F198" s="39"/>
      <c r="G198" s="39"/>
      <c r="H198" s="39"/>
      <c r="I198" s="7"/>
      <c r="J198" s="7"/>
      <c r="K198" s="8">
        <f>SUM(K199:K303)</f>
        <v>76919.410000000018</v>
      </c>
      <c r="L198" s="2" t="s">
        <v>45</v>
      </c>
    </row>
    <row r="199" spans="1:12">
      <c r="A199" s="9" t="s">
        <v>426</v>
      </c>
      <c r="B199" s="40" t="s">
        <v>427</v>
      </c>
      <c r="C199" s="46"/>
      <c r="D199" s="46"/>
      <c r="E199" s="46"/>
      <c r="F199" s="46"/>
      <c r="G199" s="46"/>
      <c r="H199" s="46"/>
      <c r="I199" s="46"/>
      <c r="J199" s="46"/>
      <c r="K199" s="46"/>
      <c r="L199" s="2" t="s">
        <v>48</v>
      </c>
    </row>
    <row r="200" spans="1:12" ht="22.5">
      <c r="A200" s="9" t="s">
        <v>428</v>
      </c>
      <c r="B200" s="11" t="s">
        <v>429</v>
      </c>
      <c r="C200" s="12" t="s">
        <v>61</v>
      </c>
      <c r="D200" s="13">
        <v>1</v>
      </c>
      <c r="E200" s="14">
        <v>42.79</v>
      </c>
      <c r="F200" s="14">
        <v>20.350000000000001</v>
      </c>
      <c r="G200" s="14">
        <v>51.5</v>
      </c>
      <c r="H200" s="15">
        <v>30.78</v>
      </c>
      <c r="I200" s="16">
        <f>ROUND('BDI Principal'!D14,2)</f>
        <v>20.350000000000001</v>
      </c>
      <c r="J200" s="17">
        <f t="shared" ref="J200:J240" si="22">ROUND((ROUND(H200,2)*I200/100)+ROUND(H200,2),2)</f>
        <v>37.04</v>
      </c>
      <c r="K200" s="17">
        <f t="shared" ref="K200:K240" si="23">ROUND(D200*J200,2)</f>
        <v>37.04</v>
      </c>
      <c r="L200" s="2" t="s">
        <v>32</v>
      </c>
    </row>
    <row r="201" spans="1:12" ht="33.75">
      <c r="A201" s="9" t="s">
        <v>430</v>
      </c>
      <c r="B201" s="11" t="s">
        <v>431</v>
      </c>
      <c r="C201" s="12" t="s">
        <v>61</v>
      </c>
      <c r="D201" s="13">
        <v>1</v>
      </c>
      <c r="E201" s="14">
        <v>71.260000000000005</v>
      </c>
      <c r="F201" s="14">
        <v>20.350000000000001</v>
      </c>
      <c r="G201" s="14">
        <v>85.76</v>
      </c>
      <c r="H201" s="15">
        <v>48.49</v>
      </c>
      <c r="I201" s="16">
        <f>ROUND('BDI Principal'!D14,2)</f>
        <v>20.350000000000001</v>
      </c>
      <c r="J201" s="17">
        <f t="shared" si="22"/>
        <v>58.36</v>
      </c>
      <c r="K201" s="17">
        <f t="shared" si="23"/>
        <v>58.36</v>
      </c>
      <c r="L201" s="2" t="s">
        <v>32</v>
      </c>
    </row>
    <row r="202" spans="1:12" ht="33.75">
      <c r="A202" s="9" t="s">
        <v>432</v>
      </c>
      <c r="B202" s="11" t="s">
        <v>433</v>
      </c>
      <c r="C202" s="12" t="s">
        <v>61</v>
      </c>
      <c r="D202" s="13">
        <v>1</v>
      </c>
      <c r="E202" s="14">
        <v>64.08</v>
      </c>
      <c r="F202" s="14">
        <v>20.350000000000001</v>
      </c>
      <c r="G202" s="14">
        <v>77.12</v>
      </c>
      <c r="H202" s="15">
        <v>43.79</v>
      </c>
      <c r="I202" s="16">
        <f>ROUND('BDI Principal'!D14,2)</f>
        <v>20.350000000000001</v>
      </c>
      <c r="J202" s="17">
        <f t="shared" si="22"/>
        <v>52.7</v>
      </c>
      <c r="K202" s="17">
        <f t="shared" si="23"/>
        <v>52.7</v>
      </c>
      <c r="L202" s="2" t="s">
        <v>32</v>
      </c>
    </row>
    <row r="203" spans="1:12" ht="45">
      <c r="A203" s="9" t="s">
        <v>434</v>
      </c>
      <c r="B203" s="11" t="s">
        <v>435</v>
      </c>
      <c r="C203" s="12" t="s">
        <v>61</v>
      </c>
      <c r="D203" s="13">
        <v>1</v>
      </c>
      <c r="E203" s="14">
        <v>46.54</v>
      </c>
      <c r="F203" s="14">
        <v>20.350000000000001</v>
      </c>
      <c r="G203" s="14">
        <v>56.01</v>
      </c>
      <c r="H203" s="15">
        <v>31.91</v>
      </c>
      <c r="I203" s="16">
        <f>ROUND('BDI Principal'!D14,2)</f>
        <v>20.350000000000001</v>
      </c>
      <c r="J203" s="17">
        <f t="shared" si="22"/>
        <v>38.4</v>
      </c>
      <c r="K203" s="17">
        <f t="shared" si="23"/>
        <v>38.4</v>
      </c>
      <c r="L203" s="2" t="s">
        <v>32</v>
      </c>
    </row>
    <row r="204" spans="1:12" ht="56.25">
      <c r="A204" s="9" t="s">
        <v>436</v>
      </c>
      <c r="B204" s="11" t="s">
        <v>437</v>
      </c>
      <c r="C204" s="12" t="s">
        <v>61</v>
      </c>
      <c r="D204" s="13">
        <v>3</v>
      </c>
      <c r="E204" s="14">
        <v>10.81</v>
      </c>
      <c r="F204" s="14">
        <v>20.350000000000001</v>
      </c>
      <c r="G204" s="14">
        <v>13.01</v>
      </c>
      <c r="H204" s="15">
        <v>7.4</v>
      </c>
      <c r="I204" s="16">
        <f>ROUND('BDI Principal'!D14,2)</f>
        <v>20.350000000000001</v>
      </c>
      <c r="J204" s="17">
        <f t="shared" si="22"/>
        <v>8.91</v>
      </c>
      <c r="K204" s="17">
        <f t="shared" si="23"/>
        <v>26.73</v>
      </c>
      <c r="L204" s="2" t="s">
        <v>32</v>
      </c>
    </row>
    <row r="205" spans="1:12" ht="45">
      <c r="A205" s="9" t="s">
        <v>438</v>
      </c>
      <c r="B205" s="11" t="s">
        <v>439</v>
      </c>
      <c r="C205" s="12" t="s">
        <v>61</v>
      </c>
      <c r="D205" s="13">
        <v>17</v>
      </c>
      <c r="E205" s="14">
        <v>27.75</v>
      </c>
      <c r="F205" s="14">
        <v>20.350000000000001</v>
      </c>
      <c r="G205" s="14">
        <v>33.4</v>
      </c>
      <c r="H205" s="15">
        <v>19</v>
      </c>
      <c r="I205" s="16">
        <f>ROUND('BDI Principal'!D14,2)</f>
        <v>20.350000000000001</v>
      </c>
      <c r="J205" s="17">
        <f t="shared" si="22"/>
        <v>22.87</v>
      </c>
      <c r="K205" s="17">
        <f t="shared" si="23"/>
        <v>388.79</v>
      </c>
      <c r="L205" s="2" t="s">
        <v>32</v>
      </c>
    </row>
    <row r="206" spans="1:12" ht="45">
      <c r="A206" s="9" t="s">
        <v>440</v>
      </c>
      <c r="B206" s="11" t="s">
        <v>441</v>
      </c>
      <c r="C206" s="12" t="s">
        <v>89</v>
      </c>
      <c r="D206" s="13">
        <v>54.4</v>
      </c>
      <c r="E206" s="14">
        <v>30.13</v>
      </c>
      <c r="F206" s="14">
        <v>20.350000000000001</v>
      </c>
      <c r="G206" s="14">
        <v>36.26</v>
      </c>
      <c r="H206" s="15">
        <v>20.63</v>
      </c>
      <c r="I206" s="16">
        <f>ROUND('BDI Principal'!D14,2)</f>
        <v>20.350000000000001</v>
      </c>
      <c r="J206" s="17">
        <f t="shared" si="22"/>
        <v>24.83</v>
      </c>
      <c r="K206" s="17">
        <f t="shared" si="23"/>
        <v>1350.75</v>
      </c>
      <c r="L206" s="2" t="s">
        <v>32</v>
      </c>
    </row>
    <row r="207" spans="1:12" ht="22.5">
      <c r="A207" s="9" t="s">
        <v>442</v>
      </c>
      <c r="B207" s="11" t="s">
        <v>443</v>
      </c>
      <c r="C207" s="12" t="s">
        <v>61</v>
      </c>
      <c r="D207" s="13">
        <v>1</v>
      </c>
      <c r="E207" s="14">
        <v>1207.33</v>
      </c>
      <c r="F207" s="14">
        <v>20.350000000000001</v>
      </c>
      <c r="G207" s="14">
        <v>1453.02</v>
      </c>
      <c r="H207" s="15">
        <v>826.62</v>
      </c>
      <c r="I207" s="16">
        <f>ROUND('BDI Principal'!D14,2)</f>
        <v>20.350000000000001</v>
      </c>
      <c r="J207" s="17">
        <f t="shared" si="22"/>
        <v>994.84</v>
      </c>
      <c r="K207" s="17">
        <f t="shared" si="23"/>
        <v>994.84</v>
      </c>
      <c r="L207" s="2" t="s">
        <v>32</v>
      </c>
    </row>
    <row r="208" spans="1:12" ht="33.75">
      <c r="A208" s="9" t="s">
        <v>444</v>
      </c>
      <c r="B208" s="11" t="s">
        <v>445</v>
      </c>
      <c r="C208" s="12" t="s">
        <v>61</v>
      </c>
      <c r="D208" s="13">
        <v>1</v>
      </c>
      <c r="E208" s="14">
        <v>38.380000000000003</v>
      </c>
      <c r="F208" s="14">
        <v>20.350000000000001</v>
      </c>
      <c r="G208" s="14">
        <v>46.19</v>
      </c>
      <c r="H208" s="15">
        <v>26.28</v>
      </c>
      <c r="I208" s="16">
        <f>ROUND('BDI Principal'!D14,2)</f>
        <v>20.350000000000001</v>
      </c>
      <c r="J208" s="17">
        <f t="shared" si="22"/>
        <v>31.63</v>
      </c>
      <c r="K208" s="17">
        <f t="shared" si="23"/>
        <v>31.63</v>
      </c>
      <c r="L208" s="2" t="s">
        <v>32</v>
      </c>
    </row>
    <row r="209" spans="1:12" ht="45">
      <c r="A209" s="9" t="s">
        <v>446</v>
      </c>
      <c r="B209" s="11" t="s">
        <v>447</v>
      </c>
      <c r="C209" s="12" t="s">
        <v>61</v>
      </c>
      <c r="D209" s="13">
        <v>1</v>
      </c>
      <c r="E209" s="14">
        <v>160.63999999999999</v>
      </c>
      <c r="F209" s="14">
        <v>20.350000000000001</v>
      </c>
      <c r="G209" s="14">
        <v>193.33</v>
      </c>
      <c r="H209" s="15">
        <v>109.98</v>
      </c>
      <c r="I209" s="16">
        <f>ROUND('BDI Principal'!D14,2)</f>
        <v>20.350000000000001</v>
      </c>
      <c r="J209" s="17">
        <f t="shared" si="22"/>
        <v>132.36000000000001</v>
      </c>
      <c r="K209" s="17">
        <f t="shared" si="23"/>
        <v>132.36000000000001</v>
      </c>
      <c r="L209" s="2" t="s">
        <v>32</v>
      </c>
    </row>
    <row r="210" spans="1:12" ht="45">
      <c r="A210" s="9" t="s">
        <v>448</v>
      </c>
      <c r="B210" s="11" t="s">
        <v>449</v>
      </c>
      <c r="C210" s="12" t="s">
        <v>61</v>
      </c>
      <c r="D210" s="13">
        <v>24</v>
      </c>
      <c r="E210" s="14">
        <v>90.83</v>
      </c>
      <c r="F210" s="14">
        <v>20.350000000000001</v>
      </c>
      <c r="G210" s="14">
        <v>109.31</v>
      </c>
      <c r="H210" s="15">
        <v>62.19</v>
      </c>
      <c r="I210" s="16">
        <f>ROUND('BDI Principal'!D14,2)</f>
        <v>20.350000000000001</v>
      </c>
      <c r="J210" s="17">
        <f t="shared" si="22"/>
        <v>74.849999999999994</v>
      </c>
      <c r="K210" s="17">
        <f t="shared" si="23"/>
        <v>1796.4</v>
      </c>
      <c r="L210" s="2" t="s">
        <v>32</v>
      </c>
    </row>
    <row r="211" spans="1:12" ht="45">
      <c r="A211" s="9" t="s">
        <v>450</v>
      </c>
      <c r="B211" s="11" t="s">
        <v>451</v>
      </c>
      <c r="C211" s="12" t="s">
        <v>61</v>
      </c>
      <c r="D211" s="13">
        <v>2</v>
      </c>
      <c r="E211" s="14">
        <v>86.36</v>
      </c>
      <c r="F211" s="14">
        <v>20.350000000000001</v>
      </c>
      <c r="G211" s="14">
        <v>103.93</v>
      </c>
      <c r="H211" s="15">
        <v>59.13</v>
      </c>
      <c r="I211" s="16">
        <f>ROUND('BDI Principal'!D14,2)</f>
        <v>20.350000000000001</v>
      </c>
      <c r="J211" s="17">
        <f t="shared" si="22"/>
        <v>71.16</v>
      </c>
      <c r="K211" s="17">
        <f t="shared" si="23"/>
        <v>142.32</v>
      </c>
      <c r="L211" s="2" t="s">
        <v>32</v>
      </c>
    </row>
    <row r="212" spans="1:12" ht="56.25">
      <c r="A212" s="9" t="s">
        <v>452</v>
      </c>
      <c r="B212" s="11" t="s">
        <v>453</v>
      </c>
      <c r="C212" s="12" t="s">
        <v>89</v>
      </c>
      <c r="D212" s="13">
        <v>2</v>
      </c>
      <c r="E212" s="14">
        <v>57.08</v>
      </c>
      <c r="F212" s="14">
        <v>20.350000000000001</v>
      </c>
      <c r="G212" s="14">
        <v>68.7</v>
      </c>
      <c r="H212" s="15">
        <v>39.08</v>
      </c>
      <c r="I212" s="16">
        <f>ROUND('BDI Principal'!D14,2)</f>
        <v>20.350000000000001</v>
      </c>
      <c r="J212" s="17">
        <f t="shared" si="22"/>
        <v>47.03</v>
      </c>
      <c r="K212" s="17">
        <f t="shared" si="23"/>
        <v>94.06</v>
      </c>
      <c r="L212" s="2" t="s">
        <v>32</v>
      </c>
    </row>
    <row r="213" spans="1:12" ht="45">
      <c r="A213" s="9" t="s">
        <v>454</v>
      </c>
      <c r="B213" s="11" t="s">
        <v>455</v>
      </c>
      <c r="C213" s="12" t="s">
        <v>89</v>
      </c>
      <c r="D213" s="13">
        <v>1</v>
      </c>
      <c r="E213" s="14">
        <v>99.91</v>
      </c>
      <c r="F213" s="14">
        <v>20.350000000000001</v>
      </c>
      <c r="G213" s="14">
        <v>120.24</v>
      </c>
      <c r="H213" s="15">
        <v>68.400000000000006</v>
      </c>
      <c r="I213" s="16">
        <f>ROUND('BDI Principal'!D14,2)</f>
        <v>20.350000000000001</v>
      </c>
      <c r="J213" s="17">
        <f t="shared" si="22"/>
        <v>82.32</v>
      </c>
      <c r="K213" s="17">
        <f t="shared" si="23"/>
        <v>82.32</v>
      </c>
      <c r="L213" s="2" t="s">
        <v>32</v>
      </c>
    </row>
    <row r="214" spans="1:12" ht="45">
      <c r="A214" s="9" t="s">
        <v>456</v>
      </c>
      <c r="B214" s="11" t="s">
        <v>457</v>
      </c>
      <c r="C214" s="12" t="s">
        <v>61</v>
      </c>
      <c r="D214" s="13">
        <v>2</v>
      </c>
      <c r="E214" s="14">
        <v>7.42</v>
      </c>
      <c r="F214" s="14">
        <v>20.350000000000001</v>
      </c>
      <c r="G214" s="14">
        <v>8.93</v>
      </c>
      <c r="H214" s="15">
        <v>5.08</v>
      </c>
      <c r="I214" s="16">
        <f>ROUND('BDI Principal'!D14,2)</f>
        <v>20.350000000000001</v>
      </c>
      <c r="J214" s="17">
        <f t="shared" si="22"/>
        <v>6.11</v>
      </c>
      <c r="K214" s="17">
        <f t="shared" si="23"/>
        <v>12.22</v>
      </c>
      <c r="L214" s="2" t="s">
        <v>32</v>
      </c>
    </row>
    <row r="215" spans="1:12" ht="45">
      <c r="A215" s="9" t="s">
        <v>458</v>
      </c>
      <c r="B215" s="11" t="s">
        <v>459</v>
      </c>
      <c r="C215" s="12" t="s">
        <v>61</v>
      </c>
      <c r="D215" s="13">
        <v>2</v>
      </c>
      <c r="E215" s="14">
        <v>23.58</v>
      </c>
      <c r="F215" s="14">
        <v>20.350000000000001</v>
      </c>
      <c r="G215" s="14">
        <v>28.38</v>
      </c>
      <c r="H215" s="15">
        <v>16.149999999999999</v>
      </c>
      <c r="I215" s="16">
        <f>ROUND('BDI Principal'!D14,2)</f>
        <v>20.350000000000001</v>
      </c>
      <c r="J215" s="17">
        <f t="shared" si="22"/>
        <v>19.440000000000001</v>
      </c>
      <c r="K215" s="17">
        <f t="shared" si="23"/>
        <v>38.880000000000003</v>
      </c>
      <c r="L215" s="2" t="s">
        <v>32</v>
      </c>
    </row>
    <row r="216" spans="1:12" ht="56.25">
      <c r="A216" s="9" t="s">
        <v>460</v>
      </c>
      <c r="B216" s="11" t="s">
        <v>461</v>
      </c>
      <c r="C216" s="12" t="s">
        <v>61</v>
      </c>
      <c r="D216" s="13">
        <v>52</v>
      </c>
      <c r="E216" s="14">
        <v>3.52</v>
      </c>
      <c r="F216" s="14">
        <v>20.350000000000001</v>
      </c>
      <c r="G216" s="14">
        <v>4.24</v>
      </c>
      <c r="H216" s="15">
        <v>2.41</v>
      </c>
      <c r="I216" s="16">
        <f>ROUND('BDI Principal'!D14,2)</f>
        <v>20.350000000000001</v>
      </c>
      <c r="J216" s="17">
        <f t="shared" si="22"/>
        <v>2.9</v>
      </c>
      <c r="K216" s="17">
        <f t="shared" si="23"/>
        <v>150.80000000000001</v>
      </c>
      <c r="L216" s="2" t="s">
        <v>32</v>
      </c>
    </row>
    <row r="217" spans="1:12" ht="56.25">
      <c r="A217" s="9" t="s">
        <v>462</v>
      </c>
      <c r="B217" s="11" t="s">
        <v>463</v>
      </c>
      <c r="C217" s="12" t="s">
        <v>61</v>
      </c>
      <c r="D217" s="13">
        <v>1</v>
      </c>
      <c r="E217" s="14">
        <v>17.28</v>
      </c>
      <c r="F217" s="14">
        <v>20.350000000000001</v>
      </c>
      <c r="G217" s="14">
        <v>20.8</v>
      </c>
      <c r="H217" s="15">
        <v>11.83</v>
      </c>
      <c r="I217" s="16">
        <f>ROUND('BDI Principal'!D14,2)</f>
        <v>20.350000000000001</v>
      </c>
      <c r="J217" s="17">
        <f t="shared" si="22"/>
        <v>14.24</v>
      </c>
      <c r="K217" s="17">
        <f t="shared" si="23"/>
        <v>14.24</v>
      </c>
      <c r="L217" s="2" t="s">
        <v>32</v>
      </c>
    </row>
    <row r="218" spans="1:12" ht="45">
      <c r="A218" s="9" t="s">
        <v>464</v>
      </c>
      <c r="B218" s="11" t="s">
        <v>465</v>
      </c>
      <c r="C218" s="12" t="s">
        <v>61</v>
      </c>
      <c r="D218" s="13">
        <v>3</v>
      </c>
      <c r="E218" s="14">
        <v>8.24</v>
      </c>
      <c r="F218" s="14">
        <v>20.350000000000001</v>
      </c>
      <c r="G218" s="14">
        <v>9.92</v>
      </c>
      <c r="H218" s="15">
        <v>5.64</v>
      </c>
      <c r="I218" s="16">
        <f>ROUND('BDI Principal'!D14,2)</f>
        <v>20.350000000000001</v>
      </c>
      <c r="J218" s="17">
        <f t="shared" si="22"/>
        <v>6.79</v>
      </c>
      <c r="K218" s="17">
        <f t="shared" si="23"/>
        <v>20.37</v>
      </c>
      <c r="L218" s="2" t="s">
        <v>32</v>
      </c>
    </row>
    <row r="219" spans="1:12" ht="45">
      <c r="A219" s="9" t="s">
        <v>466</v>
      </c>
      <c r="B219" s="11" t="s">
        <v>467</v>
      </c>
      <c r="C219" s="12" t="s">
        <v>61</v>
      </c>
      <c r="D219" s="13">
        <v>1</v>
      </c>
      <c r="E219" s="14">
        <v>9.5299999999999994</v>
      </c>
      <c r="F219" s="14">
        <v>20.350000000000001</v>
      </c>
      <c r="G219" s="14">
        <v>11.47</v>
      </c>
      <c r="H219" s="15">
        <v>6.53</v>
      </c>
      <c r="I219" s="16">
        <f>ROUND('BDI Principal'!D14,2)</f>
        <v>20.350000000000001</v>
      </c>
      <c r="J219" s="17">
        <f t="shared" si="22"/>
        <v>7.86</v>
      </c>
      <c r="K219" s="17">
        <f t="shared" si="23"/>
        <v>7.86</v>
      </c>
      <c r="L219" s="2" t="s">
        <v>32</v>
      </c>
    </row>
    <row r="220" spans="1:12" ht="45">
      <c r="A220" s="9" t="s">
        <v>468</v>
      </c>
      <c r="B220" s="11" t="s">
        <v>469</v>
      </c>
      <c r="C220" s="12" t="s">
        <v>61</v>
      </c>
      <c r="D220" s="13">
        <v>1</v>
      </c>
      <c r="E220" s="14">
        <v>14.68</v>
      </c>
      <c r="F220" s="14">
        <v>20.350000000000001</v>
      </c>
      <c r="G220" s="14">
        <v>17.670000000000002</v>
      </c>
      <c r="H220" s="15">
        <v>10.050000000000001</v>
      </c>
      <c r="I220" s="16">
        <f>ROUND('BDI Principal'!D14,2)</f>
        <v>20.350000000000001</v>
      </c>
      <c r="J220" s="17">
        <f t="shared" si="22"/>
        <v>12.1</v>
      </c>
      <c r="K220" s="17">
        <f t="shared" si="23"/>
        <v>12.1</v>
      </c>
      <c r="L220" s="2" t="s">
        <v>32</v>
      </c>
    </row>
    <row r="221" spans="1:12" ht="33.75">
      <c r="A221" s="9" t="s">
        <v>470</v>
      </c>
      <c r="B221" s="11" t="s">
        <v>471</v>
      </c>
      <c r="C221" s="12" t="s">
        <v>61</v>
      </c>
      <c r="D221" s="13">
        <v>1</v>
      </c>
      <c r="E221" s="14">
        <v>7.23</v>
      </c>
      <c r="F221" s="14">
        <v>20.350000000000001</v>
      </c>
      <c r="G221" s="14">
        <v>8.6999999999999993</v>
      </c>
      <c r="H221" s="15">
        <v>4.95</v>
      </c>
      <c r="I221" s="16">
        <f>ROUND('BDI Principal'!D14,2)</f>
        <v>20.350000000000001</v>
      </c>
      <c r="J221" s="17">
        <f t="shared" si="22"/>
        <v>5.96</v>
      </c>
      <c r="K221" s="17">
        <f t="shared" si="23"/>
        <v>5.96</v>
      </c>
      <c r="L221" s="2" t="s">
        <v>32</v>
      </c>
    </row>
    <row r="222" spans="1:12" ht="33.75">
      <c r="A222" s="9" t="s">
        <v>472</v>
      </c>
      <c r="B222" s="11" t="s">
        <v>473</v>
      </c>
      <c r="C222" s="12" t="s">
        <v>61</v>
      </c>
      <c r="D222" s="13">
        <v>81</v>
      </c>
      <c r="E222" s="14">
        <v>7.74</v>
      </c>
      <c r="F222" s="14">
        <v>20.350000000000001</v>
      </c>
      <c r="G222" s="14">
        <v>9.32</v>
      </c>
      <c r="H222" s="15">
        <v>5.3</v>
      </c>
      <c r="I222" s="16">
        <f>ROUND('BDI Principal'!D14,2)</f>
        <v>20.350000000000001</v>
      </c>
      <c r="J222" s="17">
        <f t="shared" si="22"/>
        <v>6.38</v>
      </c>
      <c r="K222" s="17">
        <f t="shared" si="23"/>
        <v>516.78</v>
      </c>
      <c r="L222" s="2" t="s">
        <v>32</v>
      </c>
    </row>
    <row r="223" spans="1:12" ht="45">
      <c r="A223" s="9" t="s">
        <v>474</v>
      </c>
      <c r="B223" s="11" t="s">
        <v>475</v>
      </c>
      <c r="C223" s="12" t="s">
        <v>61</v>
      </c>
      <c r="D223" s="13">
        <v>1</v>
      </c>
      <c r="E223" s="14">
        <v>13.02</v>
      </c>
      <c r="F223" s="14">
        <v>20.350000000000001</v>
      </c>
      <c r="G223" s="14">
        <v>15.67</v>
      </c>
      <c r="H223" s="15">
        <v>8.91</v>
      </c>
      <c r="I223" s="16">
        <f>ROUND('BDI Principal'!D14,2)</f>
        <v>20.350000000000001</v>
      </c>
      <c r="J223" s="17">
        <f t="shared" si="22"/>
        <v>10.72</v>
      </c>
      <c r="K223" s="17">
        <f t="shared" si="23"/>
        <v>10.72</v>
      </c>
      <c r="L223" s="2" t="s">
        <v>32</v>
      </c>
    </row>
    <row r="224" spans="1:12" ht="33.75">
      <c r="A224" s="9" t="s">
        <v>476</v>
      </c>
      <c r="B224" s="11" t="s">
        <v>477</v>
      </c>
      <c r="C224" s="12" t="s">
        <v>61</v>
      </c>
      <c r="D224" s="13">
        <v>25</v>
      </c>
      <c r="E224" s="14">
        <v>15.45</v>
      </c>
      <c r="F224" s="14">
        <v>20.350000000000001</v>
      </c>
      <c r="G224" s="14">
        <v>18.59</v>
      </c>
      <c r="H224" s="15">
        <v>10.58</v>
      </c>
      <c r="I224" s="16">
        <f>ROUND('BDI Principal'!D14,2)</f>
        <v>20.350000000000001</v>
      </c>
      <c r="J224" s="17">
        <f t="shared" si="22"/>
        <v>12.73</v>
      </c>
      <c r="K224" s="17">
        <f t="shared" si="23"/>
        <v>318.25</v>
      </c>
      <c r="L224" s="2" t="s">
        <v>32</v>
      </c>
    </row>
    <row r="225" spans="1:12" ht="33.75">
      <c r="A225" s="9" t="s">
        <v>478</v>
      </c>
      <c r="B225" s="11" t="s">
        <v>479</v>
      </c>
      <c r="C225" s="12" t="s">
        <v>61</v>
      </c>
      <c r="D225" s="13">
        <v>1</v>
      </c>
      <c r="E225" s="14">
        <v>34.700000000000003</v>
      </c>
      <c r="F225" s="14">
        <v>20.350000000000001</v>
      </c>
      <c r="G225" s="14">
        <v>41.76</v>
      </c>
      <c r="H225" s="15">
        <v>23.76</v>
      </c>
      <c r="I225" s="16">
        <f>ROUND('BDI Principal'!D14,2)</f>
        <v>20.350000000000001</v>
      </c>
      <c r="J225" s="17">
        <f t="shared" si="22"/>
        <v>28.6</v>
      </c>
      <c r="K225" s="17">
        <f t="shared" si="23"/>
        <v>28.6</v>
      </c>
      <c r="L225" s="2" t="s">
        <v>32</v>
      </c>
    </row>
    <row r="226" spans="1:12" ht="45">
      <c r="A226" s="9" t="s">
        <v>480</v>
      </c>
      <c r="B226" s="11" t="s">
        <v>481</v>
      </c>
      <c r="C226" s="12" t="s">
        <v>89</v>
      </c>
      <c r="D226" s="13">
        <v>298.60000000000002</v>
      </c>
      <c r="E226" s="14">
        <v>25.01</v>
      </c>
      <c r="F226" s="14">
        <v>20.350000000000001</v>
      </c>
      <c r="G226" s="14">
        <v>30.1</v>
      </c>
      <c r="H226" s="15">
        <v>17.12</v>
      </c>
      <c r="I226" s="16">
        <f>ROUND('BDI Principal'!D14,2)</f>
        <v>20.350000000000001</v>
      </c>
      <c r="J226" s="17">
        <f t="shared" si="22"/>
        <v>20.6</v>
      </c>
      <c r="K226" s="17">
        <f t="shared" si="23"/>
        <v>6151.16</v>
      </c>
      <c r="L226" s="2" t="s">
        <v>32</v>
      </c>
    </row>
    <row r="227" spans="1:12" ht="45">
      <c r="A227" s="9" t="s">
        <v>482</v>
      </c>
      <c r="B227" s="11" t="s">
        <v>483</v>
      </c>
      <c r="C227" s="12" t="s">
        <v>89</v>
      </c>
      <c r="D227" s="13">
        <v>31.4</v>
      </c>
      <c r="E227" s="14">
        <v>33.85</v>
      </c>
      <c r="F227" s="14">
        <v>20.350000000000001</v>
      </c>
      <c r="G227" s="14">
        <v>40.74</v>
      </c>
      <c r="H227" s="15">
        <v>23.18</v>
      </c>
      <c r="I227" s="16">
        <f>ROUND('BDI Principal'!D14,2)</f>
        <v>20.350000000000001</v>
      </c>
      <c r="J227" s="17">
        <f t="shared" si="22"/>
        <v>27.9</v>
      </c>
      <c r="K227" s="17">
        <f t="shared" si="23"/>
        <v>876.06</v>
      </c>
      <c r="L227" s="2" t="s">
        <v>32</v>
      </c>
    </row>
    <row r="228" spans="1:12" ht="33.75">
      <c r="A228" s="9" t="s">
        <v>484</v>
      </c>
      <c r="B228" s="11" t="s">
        <v>485</v>
      </c>
      <c r="C228" s="12" t="s">
        <v>89</v>
      </c>
      <c r="D228" s="13">
        <v>0.1</v>
      </c>
      <c r="E228" s="14">
        <v>15.69</v>
      </c>
      <c r="F228" s="14">
        <v>20.350000000000001</v>
      </c>
      <c r="G228" s="14">
        <v>18.88</v>
      </c>
      <c r="H228" s="15">
        <v>10.7</v>
      </c>
      <c r="I228" s="16">
        <f>ROUND('BDI Principal'!D14,2)</f>
        <v>20.350000000000001</v>
      </c>
      <c r="J228" s="17">
        <f t="shared" si="22"/>
        <v>12.88</v>
      </c>
      <c r="K228" s="17">
        <f t="shared" si="23"/>
        <v>1.29</v>
      </c>
      <c r="L228" s="2" t="s">
        <v>32</v>
      </c>
    </row>
    <row r="229" spans="1:12" ht="33.75">
      <c r="A229" s="9" t="s">
        <v>486</v>
      </c>
      <c r="B229" s="11" t="s">
        <v>487</v>
      </c>
      <c r="C229" s="12" t="s">
        <v>61</v>
      </c>
      <c r="D229" s="13">
        <v>37</v>
      </c>
      <c r="E229" s="14">
        <v>10.73</v>
      </c>
      <c r="F229" s="14">
        <v>20.350000000000001</v>
      </c>
      <c r="G229" s="14">
        <v>12.91</v>
      </c>
      <c r="H229" s="15">
        <v>7.34</v>
      </c>
      <c r="I229" s="16">
        <f>ROUND('BDI Principal'!D14,2)</f>
        <v>20.350000000000001</v>
      </c>
      <c r="J229" s="17">
        <f t="shared" si="22"/>
        <v>8.83</v>
      </c>
      <c r="K229" s="17">
        <f t="shared" si="23"/>
        <v>326.70999999999998</v>
      </c>
      <c r="L229" s="2" t="s">
        <v>32</v>
      </c>
    </row>
    <row r="230" spans="1:12" ht="33.75">
      <c r="A230" s="9" t="s">
        <v>488</v>
      </c>
      <c r="B230" s="11" t="s">
        <v>489</v>
      </c>
      <c r="C230" s="12" t="s">
        <v>61</v>
      </c>
      <c r="D230" s="13">
        <v>1</v>
      </c>
      <c r="E230" s="14">
        <v>11.18</v>
      </c>
      <c r="F230" s="14">
        <v>20.350000000000001</v>
      </c>
      <c r="G230" s="14">
        <v>13.46</v>
      </c>
      <c r="H230" s="15">
        <v>7.66</v>
      </c>
      <c r="I230" s="16">
        <f>ROUND('BDI Principal'!D14,2)</f>
        <v>20.350000000000001</v>
      </c>
      <c r="J230" s="17">
        <f t="shared" si="22"/>
        <v>9.2200000000000006</v>
      </c>
      <c r="K230" s="17">
        <f t="shared" si="23"/>
        <v>9.2200000000000006</v>
      </c>
      <c r="L230" s="2" t="s">
        <v>32</v>
      </c>
    </row>
    <row r="231" spans="1:12" ht="45">
      <c r="A231" s="9" t="s">
        <v>490</v>
      </c>
      <c r="B231" s="11" t="s">
        <v>491</v>
      </c>
      <c r="C231" s="12" t="s">
        <v>61</v>
      </c>
      <c r="D231" s="13">
        <v>2</v>
      </c>
      <c r="E231" s="14">
        <v>31.58</v>
      </c>
      <c r="F231" s="14">
        <v>20.350000000000001</v>
      </c>
      <c r="G231" s="14">
        <v>38.01</v>
      </c>
      <c r="H231" s="15">
        <v>21.62</v>
      </c>
      <c r="I231" s="16">
        <f>ROUND('BDI Principal'!D14,2)</f>
        <v>20.350000000000001</v>
      </c>
      <c r="J231" s="17">
        <f t="shared" si="22"/>
        <v>26.02</v>
      </c>
      <c r="K231" s="17">
        <f t="shared" si="23"/>
        <v>52.04</v>
      </c>
      <c r="L231" s="2" t="s">
        <v>32</v>
      </c>
    </row>
    <row r="232" spans="1:12" ht="45">
      <c r="A232" s="9" t="s">
        <v>492</v>
      </c>
      <c r="B232" s="11" t="s">
        <v>493</v>
      </c>
      <c r="C232" s="12" t="s">
        <v>61</v>
      </c>
      <c r="D232" s="13">
        <v>15</v>
      </c>
      <c r="E232" s="14">
        <v>20.440000000000001</v>
      </c>
      <c r="F232" s="14">
        <v>20.350000000000001</v>
      </c>
      <c r="G232" s="14">
        <v>24.6</v>
      </c>
      <c r="H232" s="15">
        <v>13.99</v>
      </c>
      <c r="I232" s="16">
        <f>ROUND('BDI Principal'!D14,2)</f>
        <v>20.350000000000001</v>
      </c>
      <c r="J232" s="17">
        <f t="shared" si="22"/>
        <v>16.84</v>
      </c>
      <c r="K232" s="17">
        <f t="shared" si="23"/>
        <v>252.6</v>
      </c>
      <c r="L232" s="2" t="s">
        <v>32</v>
      </c>
    </row>
    <row r="233" spans="1:12" ht="45">
      <c r="A233" s="9" t="s">
        <v>494</v>
      </c>
      <c r="B233" s="11" t="s">
        <v>495</v>
      </c>
      <c r="C233" s="12" t="s">
        <v>61</v>
      </c>
      <c r="D233" s="13">
        <v>1</v>
      </c>
      <c r="E233" s="14">
        <v>19.739999999999998</v>
      </c>
      <c r="F233" s="14">
        <v>20.350000000000001</v>
      </c>
      <c r="G233" s="14">
        <v>23.76</v>
      </c>
      <c r="H233" s="15">
        <v>13.52</v>
      </c>
      <c r="I233" s="16">
        <f>ROUND('BDI Principal'!D14,2)</f>
        <v>20.350000000000001</v>
      </c>
      <c r="J233" s="17">
        <f t="shared" si="22"/>
        <v>16.27</v>
      </c>
      <c r="K233" s="17">
        <f t="shared" si="23"/>
        <v>16.27</v>
      </c>
      <c r="L233" s="2" t="s">
        <v>32</v>
      </c>
    </row>
    <row r="234" spans="1:12" ht="56.25">
      <c r="A234" s="9" t="s">
        <v>496</v>
      </c>
      <c r="B234" s="11" t="s">
        <v>497</v>
      </c>
      <c r="C234" s="12" t="s">
        <v>61</v>
      </c>
      <c r="D234" s="13">
        <v>8</v>
      </c>
      <c r="E234" s="14">
        <v>16.37</v>
      </c>
      <c r="F234" s="14">
        <v>20.350000000000001</v>
      </c>
      <c r="G234" s="14">
        <v>19.7</v>
      </c>
      <c r="H234" s="15">
        <v>11.21</v>
      </c>
      <c r="I234" s="16">
        <f>ROUND('BDI Principal'!D14,2)</f>
        <v>20.350000000000001</v>
      </c>
      <c r="J234" s="17">
        <f t="shared" si="22"/>
        <v>13.49</v>
      </c>
      <c r="K234" s="17">
        <f t="shared" si="23"/>
        <v>107.92</v>
      </c>
      <c r="L234" s="2" t="s">
        <v>32</v>
      </c>
    </row>
    <row r="235" spans="1:12" ht="56.25">
      <c r="A235" s="9" t="s">
        <v>498</v>
      </c>
      <c r="B235" s="11" t="s">
        <v>499</v>
      </c>
      <c r="C235" s="12" t="s">
        <v>61</v>
      </c>
      <c r="D235" s="13">
        <v>49</v>
      </c>
      <c r="E235" s="14">
        <v>13.2</v>
      </c>
      <c r="F235" s="14">
        <v>20.350000000000001</v>
      </c>
      <c r="G235" s="14">
        <v>15.89</v>
      </c>
      <c r="H235" s="15">
        <v>9.0399999999999991</v>
      </c>
      <c r="I235" s="16">
        <f>ROUND('BDI Principal'!D14,2)</f>
        <v>20.350000000000001</v>
      </c>
      <c r="J235" s="17">
        <f t="shared" si="22"/>
        <v>10.88</v>
      </c>
      <c r="K235" s="17">
        <f t="shared" si="23"/>
        <v>533.12</v>
      </c>
      <c r="L235" s="2" t="s">
        <v>32</v>
      </c>
    </row>
    <row r="236" spans="1:12" ht="22.5">
      <c r="A236" s="9" t="s">
        <v>500</v>
      </c>
      <c r="B236" s="11" t="s">
        <v>501</v>
      </c>
      <c r="C236" s="12" t="s">
        <v>61</v>
      </c>
      <c r="D236" s="13">
        <v>1</v>
      </c>
      <c r="E236" s="14">
        <v>12087.8</v>
      </c>
      <c r="F236" s="14">
        <v>20.350000000000001</v>
      </c>
      <c r="G236" s="14">
        <v>14547.67</v>
      </c>
      <c r="H236" s="15">
        <v>8276.1</v>
      </c>
      <c r="I236" s="16">
        <f>ROUND('BDI Principal'!D14,2)</f>
        <v>20.350000000000001</v>
      </c>
      <c r="J236" s="17">
        <f t="shared" si="22"/>
        <v>9960.2900000000009</v>
      </c>
      <c r="K236" s="17">
        <f t="shared" si="23"/>
        <v>9960.2900000000009</v>
      </c>
      <c r="L236" s="2" t="s">
        <v>32</v>
      </c>
    </row>
    <row r="237" spans="1:12" ht="22.5">
      <c r="A237" s="9" t="s">
        <v>502</v>
      </c>
      <c r="B237" s="11" t="s">
        <v>503</v>
      </c>
      <c r="C237" s="12" t="s">
        <v>61</v>
      </c>
      <c r="D237" s="13">
        <v>1</v>
      </c>
      <c r="E237" s="14">
        <v>6832.64</v>
      </c>
      <c r="F237" s="14">
        <v>20.350000000000001</v>
      </c>
      <c r="G237" s="14">
        <v>8223.08</v>
      </c>
      <c r="H237" s="15">
        <v>4678.07</v>
      </c>
      <c r="I237" s="16">
        <f>ROUND('BDI Principal'!D14,2)</f>
        <v>20.350000000000001</v>
      </c>
      <c r="J237" s="17">
        <f t="shared" si="22"/>
        <v>5630.06</v>
      </c>
      <c r="K237" s="17">
        <f t="shared" si="23"/>
        <v>5630.06</v>
      </c>
      <c r="L237" s="2" t="s">
        <v>32</v>
      </c>
    </row>
    <row r="238" spans="1:12" ht="45">
      <c r="A238" s="9" t="s">
        <v>504</v>
      </c>
      <c r="B238" s="11" t="s">
        <v>505</v>
      </c>
      <c r="C238" s="12" t="s">
        <v>61</v>
      </c>
      <c r="D238" s="13">
        <v>8</v>
      </c>
      <c r="E238" s="14">
        <v>16.47</v>
      </c>
      <c r="F238" s="14">
        <v>20.350000000000001</v>
      </c>
      <c r="G238" s="14">
        <v>19.82</v>
      </c>
      <c r="H238" s="15">
        <v>11.28</v>
      </c>
      <c r="I238" s="16">
        <f>ROUND('BDI Principal'!D14,2)</f>
        <v>20.350000000000001</v>
      </c>
      <c r="J238" s="17">
        <f t="shared" si="22"/>
        <v>13.58</v>
      </c>
      <c r="K238" s="17">
        <f t="shared" si="23"/>
        <v>108.64</v>
      </c>
      <c r="L238" s="2" t="s">
        <v>32</v>
      </c>
    </row>
    <row r="239" spans="1:12">
      <c r="A239" s="9" t="s">
        <v>506</v>
      </c>
      <c r="B239" s="11" t="s">
        <v>507</v>
      </c>
      <c r="C239" s="12" t="s">
        <v>61</v>
      </c>
      <c r="D239" s="13">
        <v>1</v>
      </c>
      <c r="E239" s="14">
        <v>870.19</v>
      </c>
      <c r="F239" s="14">
        <v>20.350000000000001</v>
      </c>
      <c r="G239" s="14">
        <v>1047.27</v>
      </c>
      <c r="H239" s="15">
        <v>595.79</v>
      </c>
      <c r="I239" s="16">
        <f>ROUND('BDI Principal'!D14,2)</f>
        <v>20.350000000000001</v>
      </c>
      <c r="J239" s="17">
        <f t="shared" si="22"/>
        <v>717.03</v>
      </c>
      <c r="K239" s="17">
        <f t="shared" si="23"/>
        <v>717.03</v>
      </c>
      <c r="L239" s="2" t="s">
        <v>32</v>
      </c>
    </row>
    <row r="240" spans="1:12" ht="45">
      <c r="A240" s="9" t="s">
        <v>508</v>
      </c>
      <c r="B240" s="11" t="s">
        <v>509</v>
      </c>
      <c r="C240" s="12" t="s">
        <v>289</v>
      </c>
      <c r="D240" s="13">
        <v>1</v>
      </c>
      <c r="E240" s="14">
        <v>2386.54</v>
      </c>
      <c r="F240" s="14">
        <v>20.350000000000001</v>
      </c>
      <c r="G240" s="14">
        <v>2872.2</v>
      </c>
      <c r="H240" s="15">
        <v>1633.98</v>
      </c>
      <c r="I240" s="16">
        <f>ROUND('BDI Principal'!D14,2)</f>
        <v>20.350000000000001</v>
      </c>
      <c r="J240" s="17">
        <f t="shared" si="22"/>
        <v>1966.49</v>
      </c>
      <c r="K240" s="17">
        <f t="shared" si="23"/>
        <v>1966.49</v>
      </c>
      <c r="L240" s="2" t="s">
        <v>32</v>
      </c>
    </row>
    <row r="241" spans="1:12">
      <c r="A241" s="9" t="s">
        <v>510</v>
      </c>
      <c r="B241" s="40" t="s">
        <v>511</v>
      </c>
      <c r="C241" s="46"/>
      <c r="D241" s="46"/>
      <c r="E241" s="46"/>
      <c r="F241" s="46"/>
      <c r="G241" s="46"/>
      <c r="H241" s="46"/>
      <c r="I241" s="46"/>
      <c r="J241" s="46"/>
      <c r="K241" s="46"/>
      <c r="L241" s="2" t="s">
        <v>48</v>
      </c>
    </row>
    <row r="242" spans="1:12" ht="56.25">
      <c r="A242" s="9" t="s">
        <v>512</v>
      </c>
      <c r="B242" s="11" t="s">
        <v>513</v>
      </c>
      <c r="C242" s="12" t="s">
        <v>61</v>
      </c>
      <c r="D242" s="13">
        <v>1</v>
      </c>
      <c r="E242" s="14">
        <v>6296.84</v>
      </c>
      <c r="F242" s="14">
        <v>20.350000000000001</v>
      </c>
      <c r="G242" s="14">
        <v>7578.25</v>
      </c>
      <c r="H242" s="15">
        <v>4311.2299999999996</v>
      </c>
      <c r="I242" s="16">
        <f>ROUND('BDI Principal'!D14,2)</f>
        <v>20.350000000000001</v>
      </c>
      <c r="J242" s="17">
        <f t="shared" ref="J242:J284" si="24">ROUND((ROUND(H242,2)*I242/100)+ROUND(H242,2),2)</f>
        <v>5188.57</v>
      </c>
      <c r="K242" s="17">
        <f t="shared" ref="K242:K284" si="25">ROUND(D242*J242,2)</f>
        <v>5188.57</v>
      </c>
      <c r="L242" s="2" t="s">
        <v>32</v>
      </c>
    </row>
    <row r="243" spans="1:12" ht="67.5">
      <c r="A243" s="9" t="s">
        <v>514</v>
      </c>
      <c r="B243" s="11" t="s">
        <v>515</v>
      </c>
      <c r="C243" s="12" t="s">
        <v>61</v>
      </c>
      <c r="D243" s="13">
        <v>1</v>
      </c>
      <c r="E243" s="14">
        <v>9466.7000000000007</v>
      </c>
      <c r="F243" s="14">
        <v>20.350000000000001</v>
      </c>
      <c r="G243" s="14">
        <v>11393.17</v>
      </c>
      <c r="H243" s="15">
        <v>6481.52</v>
      </c>
      <c r="I243" s="16">
        <f>ROUND('BDI Principal'!D14,2)</f>
        <v>20.350000000000001</v>
      </c>
      <c r="J243" s="17">
        <f t="shared" si="24"/>
        <v>7800.51</v>
      </c>
      <c r="K243" s="17">
        <f t="shared" si="25"/>
        <v>7800.51</v>
      </c>
      <c r="L243" s="2" t="s">
        <v>32</v>
      </c>
    </row>
    <row r="244" spans="1:12" ht="45">
      <c r="A244" s="9" t="s">
        <v>516</v>
      </c>
      <c r="B244" s="11" t="s">
        <v>517</v>
      </c>
      <c r="C244" s="12" t="s">
        <v>61</v>
      </c>
      <c r="D244" s="13">
        <v>1</v>
      </c>
      <c r="E244" s="14">
        <v>178.9</v>
      </c>
      <c r="F244" s="14">
        <v>20.350000000000001</v>
      </c>
      <c r="G244" s="14">
        <v>215.31</v>
      </c>
      <c r="H244" s="15">
        <v>122.49</v>
      </c>
      <c r="I244" s="16">
        <f>ROUND('BDI Principal'!D14,2)</f>
        <v>20.350000000000001</v>
      </c>
      <c r="J244" s="17">
        <f t="shared" si="24"/>
        <v>147.41999999999999</v>
      </c>
      <c r="K244" s="17">
        <f t="shared" si="25"/>
        <v>147.41999999999999</v>
      </c>
      <c r="L244" s="2" t="s">
        <v>32</v>
      </c>
    </row>
    <row r="245" spans="1:12" ht="45">
      <c r="A245" s="9" t="s">
        <v>518</v>
      </c>
      <c r="B245" s="11" t="s">
        <v>519</v>
      </c>
      <c r="C245" s="12" t="s">
        <v>61</v>
      </c>
      <c r="D245" s="13">
        <v>1</v>
      </c>
      <c r="E245" s="14">
        <v>48.82</v>
      </c>
      <c r="F245" s="14">
        <v>20.350000000000001</v>
      </c>
      <c r="G245" s="14">
        <v>58.75</v>
      </c>
      <c r="H245" s="15">
        <v>33.42</v>
      </c>
      <c r="I245" s="16">
        <f>ROUND('BDI Principal'!D14,2)</f>
        <v>20.350000000000001</v>
      </c>
      <c r="J245" s="17">
        <f t="shared" si="24"/>
        <v>40.22</v>
      </c>
      <c r="K245" s="17">
        <f t="shared" si="25"/>
        <v>40.22</v>
      </c>
      <c r="L245" s="2" t="s">
        <v>32</v>
      </c>
    </row>
    <row r="246" spans="1:12">
      <c r="A246" s="9" t="s">
        <v>520</v>
      </c>
      <c r="B246" s="11" t="s">
        <v>521</v>
      </c>
      <c r="C246" s="12" t="s">
        <v>61</v>
      </c>
      <c r="D246" s="13">
        <v>4</v>
      </c>
      <c r="E246" s="14">
        <v>618.17999999999995</v>
      </c>
      <c r="F246" s="14">
        <v>20.350000000000001</v>
      </c>
      <c r="G246" s="14">
        <v>743.98</v>
      </c>
      <c r="H246" s="15">
        <v>423.25</v>
      </c>
      <c r="I246" s="16">
        <f>ROUND('BDI Principal'!D14,2)</f>
        <v>20.350000000000001</v>
      </c>
      <c r="J246" s="17">
        <f t="shared" si="24"/>
        <v>509.38</v>
      </c>
      <c r="K246" s="17">
        <f t="shared" si="25"/>
        <v>2037.52</v>
      </c>
      <c r="L246" s="2" t="s">
        <v>32</v>
      </c>
    </row>
    <row r="247" spans="1:12" ht="56.25">
      <c r="A247" s="9" t="s">
        <v>522</v>
      </c>
      <c r="B247" s="11" t="s">
        <v>523</v>
      </c>
      <c r="C247" s="12" t="s">
        <v>61</v>
      </c>
      <c r="D247" s="13">
        <v>17</v>
      </c>
      <c r="E247" s="14">
        <v>69.37</v>
      </c>
      <c r="F247" s="14">
        <v>20.350000000000001</v>
      </c>
      <c r="G247" s="14">
        <v>83.49</v>
      </c>
      <c r="H247" s="15">
        <v>47.5</v>
      </c>
      <c r="I247" s="16">
        <f>ROUND('BDI Principal'!D14,2)</f>
        <v>20.350000000000001</v>
      </c>
      <c r="J247" s="17">
        <f t="shared" si="24"/>
        <v>57.17</v>
      </c>
      <c r="K247" s="17">
        <f t="shared" si="25"/>
        <v>971.89</v>
      </c>
      <c r="L247" s="2" t="s">
        <v>32</v>
      </c>
    </row>
    <row r="248" spans="1:12" ht="45">
      <c r="A248" s="9" t="s">
        <v>524</v>
      </c>
      <c r="B248" s="11" t="s">
        <v>525</v>
      </c>
      <c r="C248" s="12" t="s">
        <v>61</v>
      </c>
      <c r="D248" s="13">
        <v>1</v>
      </c>
      <c r="E248" s="14">
        <v>101.1</v>
      </c>
      <c r="F248" s="14">
        <v>20.350000000000001</v>
      </c>
      <c r="G248" s="14">
        <v>121.67</v>
      </c>
      <c r="H248" s="15">
        <v>69.22</v>
      </c>
      <c r="I248" s="16">
        <f>ROUND('BDI Principal'!D14,2)</f>
        <v>20.350000000000001</v>
      </c>
      <c r="J248" s="17">
        <f t="shared" si="24"/>
        <v>83.31</v>
      </c>
      <c r="K248" s="17">
        <f t="shared" si="25"/>
        <v>83.31</v>
      </c>
      <c r="L248" s="2" t="s">
        <v>32</v>
      </c>
    </row>
    <row r="249" spans="1:12" ht="45">
      <c r="A249" s="9" t="s">
        <v>526</v>
      </c>
      <c r="B249" s="11" t="s">
        <v>527</v>
      </c>
      <c r="C249" s="12" t="s">
        <v>61</v>
      </c>
      <c r="D249" s="13">
        <v>3</v>
      </c>
      <c r="E249" s="14">
        <v>20.96</v>
      </c>
      <c r="F249" s="14">
        <v>20.350000000000001</v>
      </c>
      <c r="G249" s="14">
        <v>25.23</v>
      </c>
      <c r="H249" s="15">
        <v>14.35</v>
      </c>
      <c r="I249" s="16">
        <f>ROUND('BDI Principal'!D14,2)</f>
        <v>20.350000000000001</v>
      </c>
      <c r="J249" s="17">
        <f t="shared" si="24"/>
        <v>17.27</v>
      </c>
      <c r="K249" s="17">
        <f t="shared" si="25"/>
        <v>51.81</v>
      </c>
      <c r="L249" s="2" t="s">
        <v>32</v>
      </c>
    </row>
    <row r="250" spans="1:12" ht="22.5">
      <c r="A250" s="9" t="s">
        <v>528</v>
      </c>
      <c r="B250" s="11" t="s">
        <v>529</v>
      </c>
      <c r="C250" s="12" t="s">
        <v>61</v>
      </c>
      <c r="D250" s="13">
        <v>29</v>
      </c>
      <c r="E250" s="14">
        <v>11.27</v>
      </c>
      <c r="F250" s="14">
        <v>20.350000000000001</v>
      </c>
      <c r="G250" s="14">
        <v>13.56</v>
      </c>
      <c r="H250" s="15">
        <v>7.71</v>
      </c>
      <c r="I250" s="16">
        <f>ROUND('BDI Principal'!D14,2)</f>
        <v>20.350000000000001</v>
      </c>
      <c r="J250" s="17">
        <f t="shared" si="24"/>
        <v>9.2799999999999994</v>
      </c>
      <c r="K250" s="17">
        <f t="shared" si="25"/>
        <v>269.12</v>
      </c>
      <c r="L250" s="2" t="s">
        <v>32</v>
      </c>
    </row>
    <row r="251" spans="1:12" ht="45">
      <c r="A251" s="9" t="s">
        <v>530</v>
      </c>
      <c r="B251" s="11" t="s">
        <v>531</v>
      </c>
      <c r="C251" s="12" t="s">
        <v>61</v>
      </c>
      <c r="D251" s="13">
        <v>30</v>
      </c>
      <c r="E251" s="14">
        <v>9.48</v>
      </c>
      <c r="F251" s="14">
        <v>20.350000000000001</v>
      </c>
      <c r="G251" s="14">
        <v>11.41</v>
      </c>
      <c r="H251" s="15">
        <v>6.49</v>
      </c>
      <c r="I251" s="16">
        <f>ROUND('BDI Principal'!D14,2)</f>
        <v>20.350000000000001</v>
      </c>
      <c r="J251" s="17">
        <f t="shared" si="24"/>
        <v>7.81</v>
      </c>
      <c r="K251" s="17">
        <f t="shared" si="25"/>
        <v>234.3</v>
      </c>
      <c r="L251" s="2" t="s">
        <v>32</v>
      </c>
    </row>
    <row r="252" spans="1:12" ht="33.75">
      <c r="A252" s="9" t="s">
        <v>532</v>
      </c>
      <c r="B252" s="11" t="s">
        <v>533</v>
      </c>
      <c r="C252" s="12" t="s">
        <v>61</v>
      </c>
      <c r="D252" s="13">
        <v>10</v>
      </c>
      <c r="E252" s="14">
        <v>51.92</v>
      </c>
      <c r="F252" s="14">
        <v>20.350000000000001</v>
      </c>
      <c r="G252" s="14">
        <v>62.49</v>
      </c>
      <c r="H252" s="15">
        <v>35.549999999999997</v>
      </c>
      <c r="I252" s="16">
        <f>ROUND('BDI Principal'!D14,2)</f>
        <v>20.350000000000001</v>
      </c>
      <c r="J252" s="17">
        <f t="shared" si="24"/>
        <v>42.78</v>
      </c>
      <c r="K252" s="17">
        <f t="shared" si="25"/>
        <v>427.8</v>
      </c>
      <c r="L252" s="2" t="s">
        <v>32</v>
      </c>
    </row>
    <row r="253" spans="1:12" ht="56.25">
      <c r="A253" s="9" t="s">
        <v>534</v>
      </c>
      <c r="B253" s="11" t="s">
        <v>535</v>
      </c>
      <c r="C253" s="12" t="s">
        <v>61</v>
      </c>
      <c r="D253" s="13">
        <v>8</v>
      </c>
      <c r="E253" s="14">
        <v>37.6</v>
      </c>
      <c r="F253" s="14">
        <v>20.350000000000001</v>
      </c>
      <c r="G253" s="14">
        <v>45.25</v>
      </c>
      <c r="H253" s="15">
        <v>25.74</v>
      </c>
      <c r="I253" s="16">
        <f>ROUND('BDI Principal'!D14,2)</f>
        <v>20.350000000000001</v>
      </c>
      <c r="J253" s="17">
        <f t="shared" si="24"/>
        <v>30.98</v>
      </c>
      <c r="K253" s="17">
        <f t="shared" si="25"/>
        <v>247.84</v>
      </c>
      <c r="L253" s="2" t="s">
        <v>32</v>
      </c>
    </row>
    <row r="254" spans="1:12" ht="56.25">
      <c r="A254" s="9" t="s">
        <v>536</v>
      </c>
      <c r="B254" s="11" t="s">
        <v>537</v>
      </c>
      <c r="C254" s="12" t="s">
        <v>61</v>
      </c>
      <c r="D254" s="13">
        <v>49</v>
      </c>
      <c r="E254" s="14">
        <v>12.42</v>
      </c>
      <c r="F254" s="14">
        <v>20.350000000000001</v>
      </c>
      <c r="G254" s="14">
        <v>14.95</v>
      </c>
      <c r="H254" s="15">
        <v>8.5</v>
      </c>
      <c r="I254" s="16">
        <f>ROUND('BDI Principal'!D14,2)</f>
        <v>20.350000000000001</v>
      </c>
      <c r="J254" s="17">
        <f t="shared" si="24"/>
        <v>10.23</v>
      </c>
      <c r="K254" s="17">
        <f t="shared" si="25"/>
        <v>501.27</v>
      </c>
      <c r="L254" s="2" t="s">
        <v>32</v>
      </c>
    </row>
    <row r="255" spans="1:12" ht="56.25">
      <c r="A255" s="9" t="s">
        <v>538</v>
      </c>
      <c r="B255" s="11" t="s">
        <v>539</v>
      </c>
      <c r="C255" s="12" t="s">
        <v>61</v>
      </c>
      <c r="D255" s="13">
        <v>25</v>
      </c>
      <c r="E255" s="14">
        <v>10.4</v>
      </c>
      <c r="F255" s="14">
        <v>20.350000000000001</v>
      </c>
      <c r="G255" s="14">
        <v>12.52</v>
      </c>
      <c r="H255" s="15">
        <v>7.12</v>
      </c>
      <c r="I255" s="16">
        <f>ROUND('BDI Principal'!D14,2)</f>
        <v>20.350000000000001</v>
      </c>
      <c r="J255" s="17">
        <f t="shared" si="24"/>
        <v>8.57</v>
      </c>
      <c r="K255" s="17">
        <f t="shared" si="25"/>
        <v>214.25</v>
      </c>
      <c r="L255" s="2" t="s">
        <v>32</v>
      </c>
    </row>
    <row r="256" spans="1:12" ht="56.25">
      <c r="A256" s="9" t="s">
        <v>540</v>
      </c>
      <c r="B256" s="11" t="s">
        <v>541</v>
      </c>
      <c r="C256" s="12" t="s">
        <v>61</v>
      </c>
      <c r="D256" s="13">
        <v>25</v>
      </c>
      <c r="E256" s="14">
        <v>14.58</v>
      </c>
      <c r="F256" s="14">
        <v>20.350000000000001</v>
      </c>
      <c r="G256" s="14">
        <v>17.55</v>
      </c>
      <c r="H256" s="15">
        <v>9.98</v>
      </c>
      <c r="I256" s="16">
        <f>ROUND('BDI Principal'!D14,2)</f>
        <v>20.350000000000001</v>
      </c>
      <c r="J256" s="17">
        <f t="shared" si="24"/>
        <v>12.01</v>
      </c>
      <c r="K256" s="17">
        <f t="shared" si="25"/>
        <v>300.25</v>
      </c>
      <c r="L256" s="2" t="s">
        <v>32</v>
      </c>
    </row>
    <row r="257" spans="1:12" ht="56.25">
      <c r="A257" s="9" t="s">
        <v>542</v>
      </c>
      <c r="B257" s="11" t="s">
        <v>543</v>
      </c>
      <c r="C257" s="12" t="s">
        <v>61</v>
      </c>
      <c r="D257" s="13">
        <v>3</v>
      </c>
      <c r="E257" s="14">
        <v>21.23</v>
      </c>
      <c r="F257" s="14">
        <v>20.350000000000001</v>
      </c>
      <c r="G257" s="14">
        <v>25.55</v>
      </c>
      <c r="H257" s="15">
        <v>14.54</v>
      </c>
      <c r="I257" s="16">
        <f>ROUND('BDI Principal'!D14,2)</f>
        <v>20.350000000000001</v>
      </c>
      <c r="J257" s="17">
        <f t="shared" si="24"/>
        <v>17.5</v>
      </c>
      <c r="K257" s="17">
        <f t="shared" si="25"/>
        <v>52.5</v>
      </c>
      <c r="L257" s="2" t="s">
        <v>32</v>
      </c>
    </row>
    <row r="258" spans="1:12" ht="56.25">
      <c r="A258" s="9" t="s">
        <v>544</v>
      </c>
      <c r="B258" s="11" t="s">
        <v>545</v>
      </c>
      <c r="C258" s="12" t="s">
        <v>61</v>
      </c>
      <c r="D258" s="13">
        <v>44</v>
      </c>
      <c r="E258" s="14">
        <v>14.03</v>
      </c>
      <c r="F258" s="14">
        <v>20.350000000000001</v>
      </c>
      <c r="G258" s="14">
        <v>16.89</v>
      </c>
      <c r="H258" s="15">
        <v>9.61</v>
      </c>
      <c r="I258" s="16">
        <f>ROUND('BDI Principal'!D14,2)</f>
        <v>20.350000000000001</v>
      </c>
      <c r="J258" s="17">
        <f t="shared" si="24"/>
        <v>11.57</v>
      </c>
      <c r="K258" s="17">
        <f t="shared" si="25"/>
        <v>509.08</v>
      </c>
      <c r="L258" s="2" t="s">
        <v>32</v>
      </c>
    </row>
    <row r="259" spans="1:12" ht="56.25">
      <c r="A259" s="9" t="s">
        <v>546</v>
      </c>
      <c r="B259" s="11" t="s">
        <v>547</v>
      </c>
      <c r="C259" s="12" t="s">
        <v>61</v>
      </c>
      <c r="D259" s="13">
        <v>29</v>
      </c>
      <c r="E259" s="14">
        <v>10.23</v>
      </c>
      <c r="F259" s="14">
        <v>20.350000000000001</v>
      </c>
      <c r="G259" s="14">
        <v>12.31</v>
      </c>
      <c r="H259" s="15">
        <v>7</v>
      </c>
      <c r="I259" s="16">
        <f>ROUND('BDI Principal'!D14,2)</f>
        <v>20.350000000000001</v>
      </c>
      <c r="J259" s="17">
        <f t="shared" si="24"/>
        <v>8.42</v>
      </c>
      <c r="K259" s="17">
        <f t="shared" si="25"/>
        <v>244.18</v>
      </c>
      <c r="L259" s="2" t="s">
        <v>32</v>
      </c>
    </row>
    <row r="260" spans="1:12" ht="56.25">
      <c r="A260" s="9" t="s">
        <v>548</v>
      </c>
      <c r="B260" s="11" t="s">
        <v>549</v>
      </c>
      <c r="C260" s="12" t="s">
        <v>61</v>
      </c>
      <c r="D260" s="13">
        <v>11</v>
      </c>
      <c r="E260" s="14">
        <v>37.36</v>
      </c>
      <c r="F260" s="14">
        <v>20.350000000000001</v>
      </c>
      <c r="G260" s="14">
        <v>44.96</v>
      </c>
      <c r="H260" s="15">
        <v>25.58</v>
      </c>
      <c r="I260" s="16">
        <f>ROUND('BDI Principal'!D14,2)</f>
        <v>20.350000000000001</v>
      </c>
      <c r="J260" s="17">
        <f t="shared" si="24"/>
        <v>30.79</v>
      </c>
      <c r="K260" s="17">
        <f t="shared" si="25"/>
        <v>338.69</v>
      </c>
      <c r="L260" s="2" t="s">
        <v>32</v>
      </c>
    </row>
    <row r="261" spans="1:12" ht="56.25">
      <c r="A261" s="9" t="s">
        <v>550</v>
      </c>
      <c r="B261" s="11" t="s">
        <v>551</v>
      </c>
      <c r="C261" s="12" t="s">
        <v>61</v>
      </c>
      <c r="D261" s="13">
        <v>6</v>
      </c>
      <c r="E261" s="14">
        <v>14.64</v>
      </c>
      <c r="F261" s="14">
        <v>20.350000000000001</v>
      </c>
      <c r="G261" s="14">
        <v>17.62</v>
      </c>
      <c r="H261" s="15">
        <v>10.199999999999999</v>
      </c>
      <c r="I261" s="16">
        <f>ROUND('BDI Principal'!D14,2)</f>
        <v>20.350000000000001</v>
      </c>
      <c r="J261" s="17">
        <f t="shared" si="24"/>
        <v>12.28</v>
      </c>
      <c r="K261" s="17">
        <f t="shared" si="25"/>
        <v>73.680000000000007</v>
      </c>
      <c r="L261" s="2" t="s">
        <v>32</v>
      </c>
    </row>
    <row r="262" spans="1:12" ht="56.25">
      <c r="A262" s="9" t="s">
        <v>552</v>
      </c>
      <c r="B262" s="11" t="s">
        <v>553</v>
      </c>
      <c r="C262" s="12" t="s">
        <v>61</v>
      </c>
      <c r="D262" s="13">
        <v>1</v>
      </c>
      <c r="E262" s="14">
        <v>25.59</v>
      </c>
      <c r="F262" s="14">
        <v>20.350000000000001</v>
      </c>
      <c r="G262" s="14">
        <v>30.8</v>
      </c>
      <c r="H262" s="15">
        <v>17.52</v>
      </c>
      <c r="I262" s="16">
        <f>ROUND('BDI Principal'!D14,2)</f>
        <v>20.350000000000001</v>
      </c>
      <c r="J262" s="17">
        <f t="shared" si="24"/>
        <v>21.09</v>
      </c>
      <c r="K262" s="17">
        <f t="shared" si="25"/>
        <v>21.09</v>
      </c>
      <c r="L262" s="2" t="s">
        <v>32</v>
      </c>
    </row>
    <row r="263" spans="1:12" ht="56.25">
      <c r="A263" s="9" t="s">
        <v>554</v>
      </c>
      <c r="B263" s="11" t="s">
        <v>555</v>
      </c>
      <c r="C263" s="12" t="s">
        <v>61</v>
      </c>
      <c r="D263" s="13">
        <v>1</v>
      </c>
      <c r="E263" s="14">
        <v>35.479999999999997</v>
      </c>
      <c r="F263" s="14">
        <v>20.350000000000001</v>
      </c>
      <c r="G263" s="14">
        <v>42.7</v>
      </c>
      <c r="H263" s="15">
        <v>24.29</v>
      </c>
      <c r="I263" s="16">
        <f>ROUND('BDI Principal'!D14,2)</f>
        <v>20.350000000000001</v>
      </c>
      <c r="J263" s="17">
        <f t="shared" si="24"/>
        <v>29.23</v>
      </c>
      <c r="K263" s="17">
        <f t="shared" si="25"/>
        <v>29.23</v>
      </c>
      <c r="L263" s="2" t="s">
        <v>32</v>
      </c>
    </row>
    <row r="264" spans="1:12" ht="45">
      <c r="A264" s="9" t="s">
        <v>556</v>
      </c>
      <c r="B264" s="11" t="s">
        <v>557</v>
      </c>
      <c r="C264" s="12" t="s">
        <v>61</v>
      </c>
      <c r="D264" s="13">
        <v>1</v>
      </c>
      <c r="E264" s="14">
        <v>15.73</v>
      </c>
      <c r="F264" s="14">
        <v>20.350000000000001</v>
      </c>
      <c r="G264" s="14">
        <v>18.93</v>
      </c>
      <c r="H264" s="15">
        <v>10.77</v>
      </c>
      <c r="I264" s="16">
        <f>ROUND('BDI Principal'!D14,2)</f>
        <v>20.350000000000001</v>
      </c>
      <c r="J264" s="17">
        <f t="shared" si="24"/>
        <v>12.96</v>
      </c>
      <c r="K264" s="17">
        <f t="shared" si="25"/>
        <v>12.96</v>
      </c>
      <c r="L264" s="2" t="s">
        <v>32</v>
      </c>
    </row>
    <row r="265" spans="1:12" ht="45">
      <c r="A265" s="9" t="s">
        <v>558</v>
      </c>
      <c r="B265" s="11" t="s">
        <v>559</v>
      </c>
      <c r="C265" s="12" t="s">
        <v>89</v>
      </c>
      <c r="D265" s="13">
        <v>107.9</v>
      </c>
      <c r="E265" s="14">
        <v>43.35</v>
      </c>
      <c r="F265" s="14">
        <v>20.350000000000001</v>
      </c>
      <c r="G265" s="14">
        <v>52.17</v>
      </c>
      <c r="H265" s="15">
        <v>29.68</v>
      </c>
      <c r="I265" s="16">
        <f>ROUND('BDI Principal'!D14,2)</f>
        <v>20.350000000000001</v>
      </c>
      <c r="J265" s="17">
        <f t="shared" si="24"/>
        <v>35.72</v>
      </c>
      <c r="K265" s="17">
        <f t="shared" si="25"/>
        <v>3854.19</v>
      </c>
      <c r="L265" s="2" t="s">
        <v>32</v>
      </c>
    </row>
    <row r="266" spans="1:12" ht="45">
      <c r="A266" s="9" t="s">
        <v>560</v>
      </c>
      <c r="B266" s="11" t="s">
        <v>561</v>
      </c>
      <c r="C266" s="12" t="s">
        <v>89</v>
      </c>
      <c r="D266" s="13">
        <v>40.6</v>
      </c>
      <c r="E266" s="14">
        <v>9.61</v>
      </c>
      <c r="F266" s="14">
        <v>20.350000000000001</v>
      </c>
      <c r="G266" s="14">
        <v>11.57</v>
      </c>
      <c r="H266" s="15">
        <v>6.58</v>
      </c>
      <c r="I266" s="16">
        <f>ROUND('BDI Principal'!D14,2)</f>
        <v>20.350000000000001</v>
      </c>
      <c r="J266" s="17">
        <f t="shared" si="24"/>
        <v>7.92</v>
      </c>
      <c r="K266" s="17">
        <f t="shared" si="25"/>
        <v>321.55</v>
      </c>
      <c r="L266" s="2" t="s">
        <v>32</v>
      </c>
    </row>
    <row r="267" spans="1:12" ht="45">
      <c r="A267" s="9" t="s">
        <v>562</v>
      </c>
      <c r="B267" s="11" t="s">
        <v>563</v>
      </c>
      <c r="C267" s="12" t="s">
        <v>89</v>
      </c>
      <c r="D267" s="13">
        <v>25.6</v>
      </c>
      <c r="E267" s="14">
        <v>29.47</v>
      </c>
      <c r="F267" s="14">
        <v>20.350000000000001</v>
      </c>
      <c r="G267" s="14">
        <v>35.47</v>
      </c>
      <c r="H267" s="15">
        <v>20.18</v>
      </c>
      <c r="I267" s="16">
        <f>ROUND('BDI Principal'!D14,2)</f>
        <v>20.350000000000001</v>
      </c>
      <c r="J267" s="17">
        <f t="shared" si="24"/>
        <v>24.29</v>
      </c>
      <c r="K267" s="17">
        <f t="shared" si="25"/>
        <v>621.82000000000005</v>
      </c>
      <c r="L267" s="2" t="s">
        <v>32</v>
      </c>
    </row>
    <row r="268" spans="1:12" ht="22.5">
      <c r="A268" s="9" t="s">
        <v>564</v>
      </c>
      <c r="B268" s="11" t="s">
        <v>565</v>
      </c>
      <c r="C268" s="12" t="s">
        <v>89</v>
      </c>
      <c r="D268" s="13">
        <v>60.2</v>
      </c>
      <c r="E268" s="14">
        <v>13.51</v>
      </c>
      <c r="F268" s="14">
        <v>20.350000000000001</v>
      </c>
      <c r="G268" s="14">
        <v>16.260000000000002</v>
      </c>
      <c r="H268" s="15">
        <v>9.25</v>
      </c>
      <c r="I268" s="16">
        <f>ROUND('BDI Principal'!D14,2)</f>
        <v>20.350000000000001</v>
      </c>
      <c r="J268" s="17">
        <f t="shared" si="24"/>
        <v>11.13</v>
      </c>
      <c r="K268" s="17">
        <f t="shared" si="25"/>
        <v>670.03</v>
      </c>
      <c r="L268" s="2" t="s">
        <v>32</v>
      </c>
    </row>
    <row r="269" spans="1:12" ht="45">
      <c r="A269" s="9" t="s">
        <v>566</v>
      </c>
      <c r="B269" s="11" t="s">
        <v>567</v>
      </c>
      <c r="C269" s="12" t="s">
        <v>89</v>
      </c>
      <c r="D269" s="13">
        <v>17.399999999999999</v>
      </c>
      <c r="E269" s="14">
        <v>21.91</v>
      </c>
      <c r="F269" s="14">
        <v>20.350000000000001</v>
      </c>
      <c r="G269" s="14">
        <v>26.37</v>
      </c>
      <c r="H269" s="15">
        <v>15</v>
      </c>
      <c r="I269" s="16">
        <f>ROUND('BDI Principal'!D14,2)</f>
        <v>20.350000000000001</v>
      </c>
      <c r="J269" s="17">
        <f t="shared" si="24"/>
        <v>18.05</v>
      </c>
      <c r="K269" s="17">
        <f t="shared" si="25"/>
        <v>314.07</v>
      </c>
      <c r="L269" s="2" t="s">
        <v>32</v>
      </c>
    </row>
    <row r="270" spans="1:12" ht="45">
      <c r="A270" s="9" t="s">
        <v>568</v>
      </c>
      <c r="B270" s="11" t="s">
        <v>569</v>
      </c>
      <c r="C270" s="12" t="s">
        <v>89</v>
      </c>
      <c r="D270" s="13">
        <v>97.3</v>
      </c>
      <c r="E270" s="14">
        <v>6.83</v>
      </c>
      <c r="F270" s="14">
        <v>20.350000000000001</v>
      </c>
      <c r="G270" s="14">
        <v>8.2200000000000006</v>
      </c>
      <c r="H270" s="15">
        <v>4.68</v>
      </c>
      <c r="I270" s="16">
        <f>ROUND('BDI Principal'!D14,2)</f>
        <v>20.350000000000001</v>
      </c>
      <c r="J270" s="17">
        <f t="shared" si="24"/>
        <v>5.63</v>
      </c>
      <c r="K270" s="17">
        <f t="shared" si="25"/>
        <v>547.79999999999995</v>
      </c>
      <c r="L270" s="2" t="s">
        <v>32</v>
      </c>
    </row>
    <row r="271" spans="1:12" ht="56.25">
      <c r="A271" s="9" t="s">
        <v>570</v>
      </c>
      <c r="B271" s="11" t="s">
        <v>571</v>
      </c>
      <c r="C271" s="12" t="s">
        <v>61</v>
      </c>
      <c r="D271" s="13">
        <v>1</v>
      </c>
      <c r="E271" s="14">
        <v>14.57</v>
      </c>
      <c r="F271" s="14">
        <v>20.350000000000001</v>
      </c>
      <c r="G271" s="14">
        <v>17.53</v>
      </c>
      <c r="H271" s="15">
        <v>9.9700000000000006</v>
      </c>
      <c r="I271" s="16">
        <f>ROUND('BDI Principal'!D14,2)</f>
        <v>20.350000000000001</v>
      </c>
      <c r="J271" s="17">
        <f t="shared" si="24"/>
        <v>12</v>
      </c>
      <c r="K271" s="17">
        <f t="shared" si="25"/>
        <v>12</v>
      </c>
      <c r="L271" s="2" t="s">
        <v>32</v>
      </c>
    </row>
    <row r="272" spans="1:12" ht="33.75">
      <c r="A272" s="9" t="s">
        <v>572</v>
      </c>
      <c r="B272" s="11" t="s">
        <v>573</v>
      </c>
      <c r="C272" s="12" t="s">
        <v>61</v>
      </c>
      <c r="D272" s="13">
        <v>8</v>
      </c>
      <c r="E272" s="14">
        <v>21.51</v>
      </c>
      <c r="F272" s="14">
        <v>20.350000000000001</v>
      </c>
      <c r="G272" s="14">
        <v>25.89</v>
      </c>
      <c r="H272" s="15">
        <v>14.73</v>
      </c>
      <c r="I272" s="16">
        <f>ROUND('BDI Principal'!D14,2)</f>
        <v>20.350000000000001</v>
      </c>
      <c r="J272" s="17">
        <f t="shared" si="24"/>
        <v>17.73</v>
      </c>
      <c r="K272" s="17">
        <f t="shared" si="25"/>
        <v>141.84</v>
      </c>
      <c r="L272" s="2" t="s">
        <v>32</v>
      </c>
    </row>
    <row r="273" spans="1:12" ht="45">
      <c r="A273" s="9" t="s">
        <v>574</v>
      </c>
      <c r="B273" s="11" t="s">
        <v>457</v>
      </c>
      <c r="C273" s="12" t="s">
        <v>61</v>
      </c>
      <c r="D273" s="13">
        <v>17</v>
      </c>
      <c r="E273" s="14">
        <v>7.42</v>
      </c>
      <c r="F273" s="14">
        <v>20.350000000000001</v>
      </c>
      <c r="G273" s="14">
        <v>8.93</v>
      </c>
      <c r="H273" s="15">
        <v>5.08</v>
      </c>
      <c r="I273" s="16">
        <f>ROUND('BDI Principal'!D14,2)</f>
        <v>20.350000000000001</v>
      </c>
      <c r="J273" s="17">
        <f t="shared" si="24"/>
        <v>6.11</v>
      </c>
      <c r="K273" s="17">
        <f t="shared" si="25"/>
        <v>103.87</v>
      </c>
      <c r="L273" s="2" t="s">
        <v>32</v>
      </c>
    </row>
    <row r="274" spans="1:12" ht="45">
      <c r="A274" s="9" t="s">
        <v>575</v>
      </c>
      <c r="B274" s="11" t="s">
        <v>576</v>
      </c>
      <c r="C274" s="12" t="s">
        <v>61</v>
      </c>
      <c r="D274" s="13">
        <v>17</v>
      </c>
      <c r="E274" s="14">
        <v>10.91</v>
      </c>
      <c r="F274" s="14">
        <v>20.350000000000001</v>
      </c>
      <c r="G274" s="14">
        <v>13.13</v>
      </c>
      <c r="H274" s="15">
        <v>7.47</v>
      </c>
      <c r="I274" s="16">
        <f>ROUND('BDI Principal'!D14,2)</f>
        <v>20.350000000000001</v>
      </c>
      <c r="J274" s="17">
        <f t="shared" si="24"/>
        <v>8.99</v>
      </c>
      <c r="K274" s="17">
        <f t="shared" si="25"/>
        <v>152.83000000000001</v>
      </c>
      <c r="L274" s="2" t="s">
        <v>32</v>
      </c>
    </row>
    <row r="275" spans="1:12" ht="45">
      <c r="A275" s="9" t="s">
        <v>577</v>
      </c>
      <c r="B275" s="11" t="s">
        <v>475</v>
      </c>
      <c r="C275" s="12" t="s">
        <v>61</v>
      </c>
      <c r="D275" s="13">
        <v>17</v>
      </c>
      <c r="E275" s="14">
        <v>13.02</v>
      </c>
      <c r="F275" s="14">
        <v>20.350000000000001</v>
      </c>
      <c r="G275" s="14">
        <v>15.67</v>
      </c>
      <c r="H275" s="15">
        <v>8.91</v>
      </c>
      <c r="I275" s="16">
        <f>ROUND('BDI Principal'!D14,2)</f>
        <v>20.350000000000001</v>
      </c>
      <c r="J275" s="17">
        <f t="shared" si="24"/>
        <v>10.72</v>
      </c>
      <c r="K275" s="17">
        <f t="shared" si="25"/>
        <v>182.24</v>
      </c>
      <c r="L275" s="2" t="s">
        <v>32</v>
      </c>
    </row>
    <row r="276" spans="1:12" ht="45">
      <c r="A276" s="9" t="s">
        <v>578</v>
      </c>
      <c r="B276" s="11" t="s">
        <v>579</v>
      </c>
      <c r="C276" s="12" t="s">
        <v>61</v>
      </c>
      <c r="D276" s="13">
        <v>34</v>
      </c>
      <c r="E276" s="14">
        <v>9.18</v>
      </c>
      <c r="F276" s="14">
        <v>20.350000000000001</v>
      </c>
      <c r="G276" s="14">
        <v>11.05</v>
      </c>
      <c r="H276" s="15">
        <v>6.29</v>
      </c>
      <c r="I276" s="16">
        <f>ROUND('BDI Principal'!D14,2)</f>
        <v>20.350000000000001</v>
      </c>
      <c r="J276" s="17">
        <f t="shared" si="24"/>
        <v>7.57</v>
      </c>
      <c r="K276" s="17">
        <f t="shared" si="25"/>
        <v>257.38</v>
      </c>
      <c r="L276" s="2" t="s">
        <v>32</v>
      </c>
    </row>
    <row r="277" spans="1:12" ht="45">
      <c r="A277" s="9" t="s">
        <v>580</v>
      </c>
      <c r="B277" s="11" t="s">
        <v>481</v>
      </c>
      <c r="C277" s="12" t="s">
        <v>89</v>
      </c>
      <c r="D277" s="13">
        <v>102</v>
      </c>
      <c r="E277" s="14">
        <v>25.01</v>
      </c>
      <c r="F277" s="14">
        <v>20.350000000000001</v>
      </c>
      <c r="G277" s="14">
        <v>30.1</v>
      </c>
      <c r="H277" s="15">
        <v>17.12</v>
      </c>
      <c r="I277" s="16">
        <f>ROUND('BDI Principal'!D14,2)</f>
        <v>20.350000000000001</v>
      </c>
      <c r="J277" s="17">
        <f t="shared" si="24"/>
        <v>20.6</v>
      </c>
      <c r="K277" s="17">
        <f t="shared" si="25"/>
        <v>2101.1999999999998</v>
      </c>
      <c r="L277" s="2" t="s">
        <v>32</v>
      </c>
    </row>
    <row r="278" spans="1:12" ht="33.75">
      <c r="A278" s="9" t="s">
        <v>581</v>
      </c>
      <c r="B278" s="11" t="s">
        <v>582</v>
      </c>
      <c r="C278" s="12" t="s">
        <v>61</v>
      </c>
      <c r="D278" s="13">
        <v>1</v>
      </c>
      <c r="E278" s="14">
        <v>20.58</v>
      </c>
      <c r="F278" s="14">
        <v>20.350000000000001</v>
      </c>
      <c r="G278" s="14">
        <v>24.77</v>
      </c>
      <c r="H278" s="15">
        <v>14.09</v>
      </c>
      <c r="I278" s="16">
        <f>ROUND('BDI Principal'!D14,2)</f>
        <v>20.350000000000001</v>
      </c>
      <c r="J278" s="17">
        <f t="shared" si="24"/>
        <v>16.96</v>
      </c>
      <c r="K278" s="17">
        <f t="shared" si="25"/>
        <v>16.96</v>
      </c>
      <c r="L278" s="2" t="s">
        <v>32</v>
      </c>
    </row>
    <row r="279" spans="1:12" ht="22.5">
      <c r="A279" s="9" t="s">
        <v>583</v>
      </c>
      <c r="B279" s="11" t="s">
        <v>584</v>
      </c>
      <c r="C279" s="12" t="s">
        <v>61</v>
      </c>
      <c r="D279" s="13">
        <v>1</v>
      </c>
      <c r="E279" s="14">
        <v>17.84</v>
      </c>
      <c r="F279" s="14">
        <v>20.350000000000001</v>
      </c>
      <c r="G279" s="14">
        <v>21.47</v>
      </c>
      <c r="H279" s="15">
        <v>12.21</v>
      </c>
      <c r="I279" s="16">
        <f>ROUND('BDI Principal'!D14,2)</f>
        <v>20.350000000000001</v>
      </c>
      <c r="J279" s="17">
        <f t="shared" si="24"/>
        <v>14.69</v>
      </c>
      <c r="K279" s="17">
        <f t="shared" si="25"/>
        <v>14.69</v>
      </c>
      <c r="L279" s="2" t="s">
        <v>32</v>
      </c>
    </row>
    <row r="280" spans="1:12" ht="22.5">
      <c r="A280" s="9" t="s">
        <v>585</v>
      </c>
      <c r="B280" s="11" t="s">
        <v>586</v>
      </c>
      <c r="C280" s="12" t="s">
        <v>61</v>
      </c>
      <c r="D280" s="13">
        <v>1</v>
      </c>
      <c r="E280" s="14">
        <v>4276.3599999999997</v>
      </c>
      <c r="F280" s="14">
        <v>20.350000000000001</v>
      </c>
      <c r="G280" s="14">
        <v>5146.6000000000004</v>
      </c>
      <c r="H280" s="15">
        <v>2927.88</v>
      </c>
      <c r="I280" s="16">
        <f>ROUND('BDI Principal'!D14,2)</f>
        <v>20.350000000000001</v>
      </c>
      <c r="J280" s="17">
        <f t="shared" si="24"/>
        <v>3523.7</v>
      </c>
      <c r="K280" s="17">
        <f t="shared" si="25"/>
        <v>3523.7</v>
      </c>
      <c r="L280" s="2" t="s">
        <v>32</v>
      </c>
    </row>
    <row r="281" spans="1:12" ht="56.25">
      <c r="A281" s="9" t="s">
        <v>587</v>
      </c>
      <c r="B281" s="11" t="s">
        <v>588</v>
      </c>
      <c r="C281" s="12" t="s">
        <v>94</v>
      </c>
      <c r="D281" s="13">
        <v>0.2</v>
      </c>
      <c r="E281" s="14">
        <v>418.13</v>
      </c>
      <c r="F281" s="14">
        <v>20.350000000000001</v>
      </c>
      <c r="G281" s="14">
        <v>503.22</v>
      </c>
      <c r="H281" s="15">
        <v>286.27</v>
      </c>
      <c r="I281" s="16">
        <f>ROUND('BDI Principal'!D14,2)</f>
        <v>20.350000000000001</v>
      </c>
      <c r="J281" s="17">
        <f t="shared" si="24"/>
        <v>344.53</v>
      </c>
      <c r="K281" s="17">
        <f t="shared" si="25"/>
        <v>68.91</v>
      </c>
      <c r="L281" s="2" t="s">
        <v>32</v>
      </c>
    </row>
    <row r="282" spans="1:12" ht="56.25">
      <c r="A282" s="9" t="s">
        <v>589</v>
      </c>
      <c r="B282" s="11" t="s">
        <v>590</v>
      </c>
      <c r="C282" s="12" t="s">
        <v>61</v>
      </c>
      <c r="D282" s="13">
        <v>19</v>
      </c>
      <c r="E282" s="14">
        <v>8.77</v>
      </c>
      <c r="F282" s="14">
        <v>20.350000000000001</v>
      </c>
      <c r="G282" s="14">
        <v>10.55</v>
      </c>
      <c r="H282" s="15">
        <v>6</v>
      </c>
      <c r="I282" s="16">
        <f>ROUND('BDI Principal'!D14,2)</f>
        <v>20.350000000000001</v>
      </c>
      <c r="J282" s="17">
        <f t="shared" si="24"/>
        <v>7.22</v>
      </c>
      <c r="K282" s="17">
        <f t="shared" si="25"/>
        <v>137.18</v>
      </c>
      <c r="L282" s="2" t="s">
        <v>32</v>
      </c>
    </row>
    <row r="283" spans="1:12" ht="56.25">
      <c r="A283" s="9" t="s">
        <v>591</v>
      </c>
      <c r="B283" s="11" t="s">
        <v>592</v>
      </c>
      <c r="C283" s="12" t="s">
        <v>61</v>
      </c>
      <c r="D283" s="13">
        <v>17</v>
      </c>
      <c r="E283" s="14">
        <v>14.51</v>
      </c>
      <c r="F283" s="14">
        <v>20.350000000000001</v>
      </c>
      <c r="G283" s="14">
        <v>17.46</v>
      </c>
      <c r="H283" s="15">
        <v>9.93</v>
      </c>
      <c r="I283" s="16">
        <f>ROUND('BDI Principal'!D14,2)</f>
        <v>20.350000000000001</v>
      </c>
      <c r="J283" s="17">
        <f t="shared" si="24"/>
        <v>11.95</v>
      </c>
      <c r="K283" s="17">
        <f t="shared" si="25"/>
        <v>203.15</v>
      </c>
      <c r="L283" s="2" t="s">
        <v>32</v>
      </c>
    </row>
    <row r="284" spans="1:12" ht="56.25">
      <c r="A284" s="9" t="s">
        <v>593</v>
      </c>
      <c r="B284" s="11" t="s">
        <v>594</v>
      </c>
      <c r="C284" s="12" t="s">
        <v>61</v>
      </c>
      <c r="D284" s="13">
        <v>1</v>
      </c>
      <c r="E284" s="14">
        <v>31.05</v>
      </c>
      <c r="F284" s="14">
        <v>20.350000000000001</v>
      </c>
      <c r="G284" s="14">
        <v>37.369999999999997</v>
      </c>
      <c r="H284" s="15">
        <v>21.26</v>
      </c>
      <c r="I284" s="16">
        <f>ROUND('BDI Principal'!D14,2)</f>
        <v>20.350000000000001</v>
      </c>
      <c r="J284" s="17">
        <f t="shared" si="24"/>
        <v>25.59</v>
      </c>
      <c r="K284" s="17">
        <f t="shared" si="25"/>
        <v>25.59</v>
      </c>
      <c r="L284" s="2" t="s">
        <v>32</v>
      </c>
    </row>
    <row r="285" spans="1:12">
      <c r="A285" s="9" t="s">
        <v>595</v>
      </c>
      <c r="B285" s="40" t="s">
        <v>596</v>
      </c>
      <c r="C285" s="46"/>
      <c r="D285" s="46"/>
      <c r="E285" s="46"/>
      <c r="F285" s="46"/>
      <c r="G285" s="46"/>
      <c r="H285" s="46"/>
      <c r="I285" s="46"/>
      <c r="J285" s="46"/>
      <c r="K285" s="46"/>
      <c r="L285" s="2" t="s">
        <v>48</v>
      </c>
    </row>
    <row r="286" spans="1:12" ht="45">
      <c r="A286" s="9" t="s">
        <v>597</v>
      </c>
      <c r="B286" s="11" t="s">
        <v>598</v>
      </c>
      <c r="C286" s="12" t="s">
        <v>61</v>
      </c>
      <c r="D286" s="13">
        <v>4</v>
      </c>
      <c r="E286" s="14">
        <v>522.29999999999995</v>
      </c>
      <c r="F286" s="14">
        <v>20.350000000000001</v>
      </c>
      <c r="G286" s="14">
        <v>628.59</v>
      </c>
      <c r="H286" s="15">
        <v>357.6</v>
      </c>
      <c r="I286" s="16">
        <f>ROUND('BDI Principal'!D14,2)</f>
        <v>20.350000000000001</v>
      </c>
      <c r="J286" s="17">
        <f t="shared" ref="J286:J303" si="26">ROUND((ROUND(H286,2)*I286/100)+ROUND(H286,2),2)</f>
        <v>430.37</v>
      </c>
      <c r="K286" s="17">
        <f t="shared" ref="K286:K303" si="27">ROUND(D286*J286,2)</f>
        <v>1721.48</v>
      </c>
      <c r="L286" s="2" t="s">
        <v>32</v>
      </c>
    </row>
    <row r="287" spans="1:12" ht="33.75">
      <c r="A287" s="9" t="s">
        <v>599</v>
      </c>
      <c r="B287" s="11" t="s">
        <v>600</v>
      </c>
      <c r="C287" s="12" t="s">
        <v>61</v>
      </c>
      <c r="D287" s="13">
        <v>2</v>
      </c>
      <c r="E287" s="14">
        <v>438.92</v>
      </c>
      <c r="F287" s="14">
        <v>20.350000000000001</v>
      </c>
      <c r="G287" s="14">
        <v>528.24</v>
      </c>
      <c r="H287" s="15">
        <v>300.51</v>
      </c>
      <c r="I287" s="16">
        <f>ROUND('BDI Principal'!D14,2)</f>
        <v>20.350000000000001</v>
      </c>
      <c r="J287" s="17">
        <f t="shared" si="26"/>
        <v>361.66</v>
      </c>
      <c r="K287" s="17">
        <f t="shared" si="27"/>
        <v>723.32</v>
      </c>
      <c r="L287" s="2" t="s">
        <v>32</v>
      </c>
    </row>
    <row r="288" spans="1:12" ht="22.5">
      <c r="A288" s="9" t="s">
        <v>601</v>
      </c>
      <c r="B288" s="11" t="s">
        <v>602</v>
      </c>
      <c r="C288" s="12" t="s">
        <v>61</v>
      </c>
      <c r="D288" s="13">
        <v>2</v>
      </c>
      <c r="E288" s="14">
        <v>43.15</v>
      </c>
      <c r="F288" s="14">
        <v>20.350000000000001</v>
      </c>
      <c r="G288" s="14">
        <v>51.93</v>
      </c>
      <c r="H288" s="15">
        <v>29.54</v>
      </c>
      <c r="I288" s="16">
        <f>ROUND('BDI Principal'!D14,2)</f>
        <v>20.350000000000001</v>
      </c>
      <c r="J288" s="17">
        <f t="shared" si="26"/>
        <v>35.549999999999997</v>
      </c>
      <c r="K288" s="17">
        <f t="shared" si="27"/>
        <v>71.099999999999994</v>
      </c>
      <c r="L288" s="2" t="s">
        <v>32</v>
      </c>
    </row>
    <row r="289" spans="1:12" ht="33.75">
      <c r="A289" s="9" t="s">
        <v>603</v>
      </c>
      <c r="B289" s="11" t="s">
        <v>533</v>
      </c>
      <c r="C289" s="12" t="s">
        <v>61</v>
      </c>
      <c r="D289" s="13">
        <v>3</v>
      </c>
      <c r="E289" s="14">
        <v>51.92</v>
      </c>
      <c r="F289" s="14">
        <v>20.350000000000001</v>
      </c>
      <c r="G289" s="14">
        <v>62.49</v>
      </c>
      <c r="H289" s="15">
        <v>35.549999999999997</v>
      </c>
      <c r="I289" s="16">
        <f>ROUND('BDI Principal'!D14,2)</f>
        <v>20.350000000000001</v>
      </c>
      <c r="J289" s="17">
        <f t="shared" si="26"/>
        <v>42.78</v>
      </c>
      <c r="K289" s="17">
        <f t="shared" si="27"/>
        <v>128.34</v>
      </c>
      <c r="L289" s="2" t="s">
        <v>32</v>
      </c>
    </row>
    <row r="290" spans="1:12" ht="56.25">
      <c r="A290" s="9" t="s">
        <v>604</v>
      </c>
      <c r="B290" s="11" t="s">
        <v>535</v>
      </c>
      <c r="C290" s="12" t="s">
        <v>61</v>
      </c>
      <c r="D290" s="13">
        <v>15</v>
      </c>
      <c r="E290" s="14">
        <v>37.6</v>
      </c>
      <c r="F290" s="14">
        <v>20.350000000000001</v>
      </c>
      <c r="G290" s="14">
        <v>45.25</v>
      </c>
      <c r="H290" s="15">
        <v>25.74</v>
      </c>
      <c r="I290" s="16">
        <f>ROUND('BDI Principal'!D14,2)</f>
        <v>20.350000000000001</v>
      </c>
      <c r="J290" s="17">
        <f t="shared" si="26"/>
        <v>30.98</v>
      </c>
      <c r="K290" s="17">
        <f t="shared" si="27"/>
        <v>464.7</v>
      </c>
      <c r="L290" s="2" t="s">
        <v>32</v>
      </c>
    </row>
    <row r="291" spans="1:12" ht="56.25">
      <c r="A291" s="9" t="s">
        <v>605</v>
      </c>
      <c r="B291" s="11" t="s">
        <v>606</v>
      </c>
      <c r="C291" s="12" t="s">
        <v>61</v>
      </c>
      <c r="D291" s="13">
        <v>1</v>
      </c>
      <c r="E291" s="14">
        <v>33.340000000000003</v>
      </c>
      <c r="F291" s="14">
        <v>20.350000000000001</v>
      </c>
      <c r="G291" s="14">
        <v>40.119999999999997</v>
      </c>
      <c r="H291" s="15">
        <v>22.82</v>
      </c>
      <c r="I291" s="16">
        <f>ROUND('BDI Principal'!D14,2)</f>
        <v>20.350000000000001</v>
      </c>
      <c r="J291" s="17">
        <f t="shared" si="26"/>
        <v>27.46</v>
      </c>
      <c r="K291" s="17">
        <f t="shared" si="27"/>
        <v>27.46</v>
      </c>
      <c r="L291" s="2" t="s">
        <v>32</v>
      </c>
    </row>
    <row r="292" spans="1:12" ht="56.25">
      <c r="A292" s="9" t="s">
        <v>607</v>
      </c>
      <c r="B292" s="11" t="s">
        <v>608</v>
      </c>
      <c r="C292" s="12" t="s">
        <v>61</v>
      </c>
      <c r="D292" s="13">
        <v>1</v>
      </c>
      <c r="E292" s="14">
        <v>44.41</v>
      </c>
      <c r="F292" s="14">
        <v>20.350000000000001</v>
      </c>
      <c r="G292" s="14">
        <v>53.45</v>
      </c>
      <c r="H292" s="15">
        <v>30.41</v>
      </c>
      <c r="I292" s="16">
        <f>ROUND('BDI Principal'!D14,2)</f>
        <v>20.350000000000001</v>
      </c>
      <c r="J292" s="17">
        <f t="shared" si="26"/>
        <v>36.6</v>
      </c>
      <c r="K292" s="17">
        <f t="shared" si="27"/>
        <v>36.6</v>
      </c>
      <c r="L292" s="2" t="s">
        <v>32</v>
      </c>
    </row>
    <row r="293" spans="1:12">
      <c r="A293" s="9" t="s">
        <v>609</v>
      </c>
      <c r="B293" s="11" t="s">
        <v>610</v>
      </c>
      <c r="C293" s="12" t="s">
        <v>289</v>
      </c>
      <c r="D293" s="13">
        <v>1</v>
      </c>
      <c r="E293" s="14">
        <v>19.100000000000001</v>
      </c>
      <c r="F293" s="14">
        <v>20.350000000000001</v>
      </c>
      <c r="G293" s="14">
        <v>22.99</v>
      </c>
      <c r="H293" s="15">
        <v>13.08</v>
      </c>
      <c r="I293" s="16">
        <f>ROUND('BDI Principal'!D14,2)</f>
        <v>20.350000000000001</v>
      </c>
      <c r="J293" s="17">
        <f t="shared" si="26"/>
        <v>15.74</v>
      </c>
      <c r="K293" s="17">
        <f t="shared" si="27"/>
        <v>15.74</v>
      </c>
      <c r="L293" s="2" t="s">
        <v>32</v>
      </c>
    </row>
    <row r="294" spans="1:12" ht="45">
      <c r="A294" s="9" t="s">
        <v>611</v>
      </c>
      <c r="B294" s="11" t="s">
        <v>612</v>
      </c>
      <c r="C294" s="12" t="s">
        <v>61</v>
      </c>
      <c r="D294" s="13">
        <v>1</v>
      </c>
      <c r="E294" s="14">
        <v>21.57</v>
      </c>
      <c r="F294" s="14">
        <v>20.350000000000001</v>
      </c>
      <c r="G294" s="14">
        <v>25.96</v>
      </c>
      <c r="H294" s="15">
        <v>14.77</v>
      </c>
      <c r="I294" s="16">
        <f>ROUND('BDI Principal'!D14,2)</f>
        <v>20.350000000000001</v>
      </c>
      <c r="J294" s="17">
        <f t="shared" si="26"/>
        <v>17.78</v>
      </c>
      <c r="K294" s="17">
        <f t="shared" si="27"/>
        <v>17.78</v>
      </c>
      <c r="L294" s="2" t="s">
        <v>32</v>
      </c>
    </row>
    <row r="295" spans="1:12" ht="45">
      <c r="A295" s="9" t="s">
        <v>613</v>
      </c>
      <c r="B295" s="11" t="s">
        <v>614</v>
      </c>
      <c r="C295" s="12" t="s">
        <v>61</v>
      </c>
      <c r="D295" s="13">
        <v>1</v>
      </c>
      <c r="E295" s="14">
        <v>25.81</v>
      </c>
      <c r="F295" s="14">
        <v>20.350000000000001</v>
      </c>
      <c r="G295" s="14">
        <v>31.06</v>
      </c>
      <c r="H295" s="15">
        <v>17.670000000000002</v>
      </c>
      <c r="I295" s="16">
        <f>ROUND('BDI Principal'!D14,2)</f>
        <v>20.350000000000001</v>
      </c>
      <c r="J295" s="17">
        <f t="shared" si="26"/>
        <v>21.27</v>
      </c>
      <c r="K295" s="17">
        <f t="shared" si="27"/>
        <v>21.27</v>
      </c>
      <c r="L295" s="2" t="s">
        <v>32</v>
      </c>
    </row>
    <row r="296" spans="1:12" ht="33.75">
      <c r="A296" s="9" t="s">
        <v>615</v>
      </c>
      <c r="B296" s="11" t="s">
        <v>616</v>
      </c>
      <c r="C296" s="12" t="s">
        <v>89</v>
      </c>
      <c r="D296" s="13">
        <v>84.2</v>
      </c>
      <c r="E296" s="14">
        <v>27.84</v>
      </c>
      <c r="F296" s="14">
        <v>20.350000000000001</v>
      </c>
      <c r="G296" s="14">
        <v>33.51</v>
      </c>
      <c r="H296" s="15">
        <v>19.059999999999999</v>
      </c>
      <c r="I296" s="16">
        <f>ROUND('BDI Principal'!D14,2)</f>
        <v>20.350000000000001</v>
      </c>
      <c r="J296" s="17">
        <f t="shared" si="26"/>
        <v>22.94</v>
      </c>
      <c r="K296" s="17">
        <f t="shared" si="27"/>
        <v>1931.55</v>
      </c>
      <c r="L296" s="2" t="s">
        <v>32</v>
      </c>
    </row>
    <row r="297" spans="1:12" ht="33.75">
      <c r="A297" s="9" t="s">
        <v>617</v>
      </c>
      <c r="B297" s="11" t="s">
        <v>618</v>
      </c>
      <c r="C297" s="12" t="s">
        <v>89</v>
      </c>
      <c r="D297" s="13">
        <v>41.7</v>
      </c>
      <c r="E297" s="14">
        <v>52.17</v>
      </c>
      <c r="F297" s="14">
        <v>20.350000000000001</v>
      </c>
      <c r="G297" s="14">
        <v>62.79</v>
      </c>
      <c r="H297" s="15">
        <v>35.72</v>
      </c>
      <c r="I297" s="16">
        <f>ROUND('BDI Principal'!D14,2)</f>
        <v>20.350000000000001</v>
      </c>
      <c r="J297" s="17">
        <f t="shared" si="26"/>
        <v>42.99</v>
      </c>
      <c r="K297" s="17">
        <f t="shared" si="27"/>
        <v>1792.68</v>
      </c>
      <c r="L297" s="2" t="s">
        <v>32</v>
      </c>
    </row>
    <row r="298" spans="1:12" ht="22.5">
      <c r="A298" s="9" t="s">
        <v>619</v>
      </c>
      <c r="B298" s="11" t="s">
        <v>620</v>
      </c>
      <c r="C298" s="12" t="s">
        <v>89</v>
      </c>
      <c r="D298" s="13">
        <v>6</v>
      </c>
      <c r="E298" s="14">
        <v>38.54</v>
      </c>
      <c r="F298" s="14">
        <v>20.350000000000001</v>
      </c>
      <c r="G298" s="14">
        <v>46.38</v>
      </c>
      <c r="H298" s="15">
        <v>26.39</v>
      </c>
      <c r="I298" s="16">
        <f>ROUND('BDI Principal'!D14,2)</f>
        <v>20.350000000000001</v>
      </c>
      <c r="J298" s="17">
        <f t="shared" si="26"/>
        <v>31.76</v>
      </c>
      <c r="K298" s="17">
        <f t="shared" si="27"/>
        <v>190.56</v>
      </c>
      <c r="L298" s="2" t="s">
        <v>32</v>
      </c>
    </row>
    <row r="299" spans="1:12" ht="22.5">
      <c r="A299" s="9" t="s">
        <v>621</v>
      </c>
      <c r="B299" s="11" t="s">
        <v>622</v>
      </c>
      <c r="C299" s="12" t="s">
        <v>61</v>
      </c>
      <c r="D299" s="13">
        <v>1</v>
      </c>
      <c r="E299" s="14">
        <v>257.67</v>
      </c>
      <c r="F299" s="14">
        <v>20.350000000000001</v>
      </c>
      <c r="G299" s="14">
        <v>310.11</v>
      </c>
      <c r="H299" s="15">
        <v>176.42</v>
      </c>
      <c r="I299" s="16">
        <f>ROUND('BDI Principal'!D14,2)</f>
        <v>20.350000000000001</v>
      </c>
      <c r="J299" s="17">
        <f t="shared" si="26"/>
        <v>212.32</v>
      </c>
      <c r="K299" s="17">
        <f t="shared" si="27"/>
        <v>212.32</v>
      </c>
      <c r="L299" s="2" t="s">
        <v>32</v>
      </c>
    </row>
    <row r="300" spans="1:12" ht="45">
      <c r="A300" s="9" t="s">
        <v>623</v>
      </c>
      <c r="B300" s="11" t="s">
        <v>624</v>
      </c>
      <c r="C300" s="12" t="s">
        <v>89</v>
      </c>
      <c r="D300" s="13">
        <v>10.3</v>
      </c>
      <c r="E300" s="14">
        <v>110.19</v>
      </c>
      <c r="F300" s="14">
        <v>20.350000000000001</v>
      </c>
      <c r="G300" s="14">
        <v>132.61000000000001</v>
      </c>
      <c r="H300" s="15">
        <v>75.44</v>
      </c>
      <c r="I300" s="16">
        <f>ROUND('BDI Principal'!D14,2)</f>
        <v>20.350000000000001</v>
      </c>
      <c r="J300" s="17">
        <f t="shared" si="26"/>
        <v>90.79</v>
      </c>
      <c r="K300" s="17">
        <f t="shared" si="27"/>
        <v>935.14</v>
      </c>
      <c r="L300" s="2" t="s">
        <v>32</v>
      </c>
    </row>
    <row r="301" spans="1:12" ht="45">
      <c r="A301" s="9" t="s">
        <v>625</v>
      </c>
      <c r="B301" s="11" t="s">
        <v>579</v>
      </c>
      <c r="C301" s="12" t="s">
        <v>61</v>
      </c>
      <c r="D301" s="13">
        <v>18</v>
      </c>
      <c r="E301" s="14">
        <v>9.18</v>
      </c>
      <c r="F301" s="14">
        <v>20.350000000000001</v>
      </c>
      <c r="G301" s="14">
        <v>11.05</v>
      </c>
      <c r="H301" s="15">
        <v>6.29</v>
      </c>
      <c r="I301" s="16">
        <f>ROUND('BDI Principal'!D14,2)</f>
        <v>20.350000000000001</v>
      </c>
      <c r="J301" s="17">
        <f t="shared" si="26"/>
        <v>7.57</v>
      </c>
      <c r="K301" s="17">
        <f t="shared" si="27"/>
        <v>136.26</v>
      </c>
      <c r="L301" s="2" t="s">
        <v>32</v>
      </c>
    </row>
    <row r="302" spans="1:12" ht="45">
      <c r="A302" s="9" t="s">
        <v>626</v>
      </c>
      <c r="B302" s="11" t="s">
        <v>481</v>
      </c>
      <c r="C302" s="12" t="s">
        <v>89</v>
      </c>
      <c r="D302" s="13">
        <v>109.9</v>
      </c>
      <c r="E302" s="14">
        <v>25.01</v>
      </c>
      <c r="F302" s="14">
        <v>20.350000000000001</v>
      </c>
      <c r="G302" s="14">
        <v>30.1</v>
      </c>
      <c r="H302" s="15">
        <v>17.12</v>
      </c>
      <c r="I302" s="16">
        <f>ROUND('BDI Principal'!D14,2)</f>
        <v>20.350000000000001</v>
      </c>
      <c r="J302" s="17">
        <f t="shared" si="26"/>
        <v>20.6</v>
      </c>
      <c r="K302" s="17">
        <f t="shared" si="27"/>
        <v>2263.94</v>
      </c>
      <c r="L302" s="2" t="s">
        <v>32</v>
      </c>
    </row>
    <row r="303" spans="1:12" ht="33.75">
      <c r="A303" s="9" t="s">
        <v>627</v>
      </c>
      <c r="B303" s="11" t="s">
        <v>487</v>
      </c>
      <c r="C303" s="12" t="s">
        <v>61</v>
      </c>
      <c r="D303" s="13">
        <v>10</v>
      </c>
      <c r="E303" s="14">
        <v>10.73</v>
      </c>
      <c r="F303" s="14">
        <v>20.350000000000001</v>
      </c>
      <c r="G303" s="14">
        <v>12.91</v>
      </c>
      <c r="H303" s="15">
        <v>7.34</v>
      </c>
      <c r="I303" s="16">
        <f>ROUND('BDI Principal'!D14,2)</f>
        <v>20.350000000000001</v>
      </c>
      <c r="J303" s="17">
        <f t="shared" si="26"/>
        <v>8.83</v>
      </c>
      <c r="K303" s="17">
        <f t="shared" si="27"/>
        <v>88.3</v>
      </c>
      <c r="L303" s="2" t="s">
        <v>32</v>
      </c>
    </row>
    <row r="304" spans="1:12">
      <c r="A304" s="7" t="s">
        <v>628</v>
      </c>
      <c r="B304" s="39" t="s">
        <v>629</v>
      </c>
      <c r="C304" s="39"/>
      <c r="D304" s="39"/>
      <c r="E304" s="39"/>
      <c r="F304" s="39"/>
      <c r="G304" s="39"/>
      <c r="H304" s="39"/>
      <c r="I304" s="7"/>
      <c r="J304" s="7"/>
      <c r="K304" s="8">
        <f>SUM(K305:K315)</f>
        <v>4075.75</v>
      </c>
      <c r="L304" s="2" t="s">
        <v>45</v>
      </c>
    </row>
    <row r="305" spans="1:12" ht="45">
      <c r="A305" s="9" t="s">
        <v>630</v>
      </c>
      <c r="B305" s="11" t="s">
        <v>631</v>
      </c>
      <c r="C305" s="12" t="s">
        <v>61</v>
      </c>
      <c r="D305" s="13">
        <v>5</v>
      </c>
      <c r="E305" s="14">
        <v>17.190000000000001</v>
      </c>
      <c r="F305" s="14">
        <v>20.350000000000001</v>
      </c>
      <c r="G305" s="14">
        <v>20.69</v>
      </c>
      <c r="H305" s="15">
        <v>11.77</v>
      </c>
      <c r="I305" s="16">
        <f>ROUND('BDI Principal'!D14,2)</f>
        <v>20.350000000000001</v>
      </c>
      <c r="J305" s="17">
        <f t="shared" ref="J305:J315" si="28">ROUND((ROUND(H305,2)*I305/100)+ROUND(H305,2),2)</f>
        <v>14.17</v>
      </c>
      <c r="K305" s="17">
        <f t="shared" ref="K305:K315" si="29">ROUND(D305*J305,2)</f>
        <v>70.849999999999994</v>
      </c>
      <c r="L305" s="2" t="s">
        <v>32</v>
      </c>
    </row>
    <row r="306" spans="1:12" ht="45">
      <c r="A306" s="9" t="s">
        <v>632</v>
      </c>
      <c r="B306" s="11" t="s">
        <v>633</v>
      </c>
      <c r="C306" s="12" t="s">
        <v>61</v>
      </c>
      <c r="D306" s="13">
        <v>8</v>
      </c>
      <c r="E306" s="14">
        <v>248.35</v>
      </c>
      <c r="F306" s="14">
        <v>20.350000000000001</v>
      </c>
      <c r="G306" s="14">
        <v>298.89</v>
      </c>
      <c r="H306" s="15">
        <v>170.04</v>
      </c>
      <c r="I306" s="16">
        <f>ROUND('BDI Principal'!D14,2)</f>
        <v>20.350000000000001</v>
      </c>
      <c r="J306" s="17">
        <f t="shared" si="28"/>
        <v>204.64</v>
      </c>
      <c r="K306" s="17">
        <f t="shared" si="29"/>
        <v>1637.12</v>
      </c>
      <c r="L306" s="2" t="s">
        <v>32</v>
      </c>
    </row>
    <row r="307" spans="1:12" ht="45">
      <c r="A307" s="9" t="s">
        <v>634</v>
      </c>
      <c r="B307" s="11" t="s">
        <v>635</v>
      </c>
      <c r="C307" s="12" t="s">
        <v>61</v>
      </c>
      <c r="D307" s="13">
        <v>8</v>
      </c>
      <c r="E307" s="14">
        <v>15.88</v>
      </c>
      <c r="F307" s="14">
        <v>20.350000000000001</v>
      </c>
      <c r="G307" s="14">
        <v>19.11</v>
      </c>
      <c r="H307" s="15">
        <v>10.87</v>
      </c>
      <c r="I307" s="16">
        <f>ROUND('BDI Principal'!D14,2)</f>
        <v>20.350000000000001</v>
      </c>
      <c r="J307" s="17">
        <f t="shared" si="28"/>
        <v>13.08</v>
      </c>
      <c r="K307" s="17">
        <f t="shared" si="29"/>
        <v>104.64</v>
      </c>
      <c r="L307" s="2" t="s">
        <v>32</v>
      </c>
    </row>
    <row r="308" spans="1:12" ht="22.5">
      <c r="A308" s="9" t="s">
        <v>636</v>
      </c>
      <c r="B308" s="11" t="s">
        <v>637</v>
      </c>
      <c r="C308" s="12" t="s">
        <v>61</v>
      </c>
      <c r="D308" s="13">
        <v>1</v>
      </c>
      <c r="E308" s="14">
        <v>13.84</v>
      </c>
      <c r="F308" s="14">
        <v>20.350000000000001</v>
      </c>
      <c r="G308" s="14">
        <v>16.66</v>
      </c>
      <c r="H308" s="15">
        <v>9.48</v>
      </c>
      <c r="I308" s="16">
        <f>ROUND('BDI Principal'!D14,2)</f>
        <v>20.350000000000001</v>
      </c>
      <c r="J308" s="17">
        <f t="shared" si="28"/>
        <v>11.41</v>
      </c>
      <c r="K308" s="17">
        <f t="shared" si="29"/>
        <v>11.41</v>
      </c>
      <c r="L308" s="2" t="s">
        <v>32</v>
      </c>
    </row>
    <row r="309" spans="1:12" ht="56.25">
      <c r="A309" s="9" t="s">
        <v>638</v>
      </c>
      <c r="B309" s="11" t="s">
        <v>639</v>
      </c>
      <c r="C309" s="12" t="s">
        <v>61</v>
      </c>
      <c r="D309" s="13">
        <v>3</v>
      </c>
      <c r="E309" s="14">
        <v>44.75</v>
      </c>
      <c r="F309" s="14">
        <v>20.350000000000001</v>
      </c>
      <c r="G309" s="14">
        <v>53.86</v>
      </c>
      <c r="H309" s="15">
        <v>30.64</v>
      </c>
      <c r="I309" s="16">
        <f>ROUND('BDI Principal'!D14,2)</f>
        <v>20.350000000000001</v>
      </c>
      <c r="J309" s="17">
        <f t="shared" si="28"/>
        <v>36.880000000000003</v>
      </c>
      <c r="K309" s="17">
        <f t="shared" si="29"/>
        <v>110.64</v>
      </c>
      <c r="L309" s="2" t="s">
        <v>32</v>
      </c>
    </row>
    <row r="310" spans="1:12" ht="22.5">
      <c r="A310" s="9" t="s">
        <v>640</v>
      </c>
      <c r="B310" s="11" t="s">
        <v>641</v>
      </c>
      <c r="C310" s="12" t="s">
        <v>289</v>
      </c>
      <c r="D310" s="13">
        <v>2</v>
      </c>
      <c r="E310" s="14">
        <v>62.68</v>
      </c>
      <c r="F310" s="14">
        <v>20.350000000000001</v>
      </c>
      <c r="G310" s="14">
        <v>75.44</v>
      </c>
      <c r="H310" s="15">
        <v>42.92</v>
      </c>
      <c r="I310" s="16">
        <f>ROUND('BDI Principal'!D14,2)</f>
        <v>20.350000000000001</v>
      </c>
      <c r="J310" s="17">
        <f t="shared" si="28"/>
        <v>51.65</v>
      </c>
      <c r="K310" s="17">
        <f t="shared" si="29"/>
        <v>103.3</v>
      </c>
      <c r="L310" s="2" t="s">
        <v>32</v>
      </c>
    </row>
    <row r="311" spans="1:12" ht="56.25">
      <c r="A311" s="9" t="s">
        <v>642</v>
      </c>
      <c r="B311" s="11" t="s">
        <v>643</v>
      </c>
      <c r="C311" s="12" t="s">
        <v>61</v>
      </c>
      <c r="D311" s="13">
        <v>37</v>
      </c>
      <c r="E311" s="14">
        <v>22.74</v>
      </c>
      <c r="F311" s="14">
        <v>20.350000000000001</v>
      </c>
      <c r="G311" s="14">
        <v>27.37</v>
      </c>
      <c r="H311" s="15">
        <v>15.57</v>
      </c>
      <c r="I311" s="16">
        <f>ROUND('BDI Principal'!D14,2)</f>
        <v>20.350000000000001</v>
      </c>
      <c r="J311" s="17">
        <f t="shared" si="28"/>
        <v>18.739999999999998</v>
      </c>
      <c r="K311" s="17">
        <f t="shared" si="29"/>
        <v>693.38</v>
      </c>
      <c r="L311" s="2" t="s">
        <v>32</v>
      </c>
    </row>
    <row r="312" spans="1:12" ht="56.25">
      <c r="A312" s="9" t="s">
        <v>644</v>
      </c>
      <c r="B312" s="11" t="s">
        <v>645</v>
      </c>
      <c r="C312" s="12" t="s">
        <v>61</v>
      </c>
      <c r="D312" s="13">
        <v>1</v>
      </c>
      <c r="E312" s="14">
        <v>220.1</v>
      </c>
      <c r="F312" s="14">
        <v>20.350000000000001</v>
      </c>
      <c r="G312" s="14">
        <v>264.89</v>
      </c>
      <c r="H312" s="15">
        <v>150.69</v>
      </c>
      <c r="I312" s="16">
        <f>ROUND('BDI Principal'!D14,2)</f>
        <v>20.350000000000001</v>
      </c>
      <c r="J312" s="17">
        <f t="shared" si="28"/>
        <v>181.36</v>
      </c>
      <c r="K312" s="17">
        <f t="shared" si="29"/>
        <v>181.36</v>
      </c>
      <c r="L312" s="2" t="s">
        <v>32</v>
      </c>
    </row>
    <row r="313" spans="1:12" ht="45">
      <c r="A313" s="9" t="s">
        <v>646</v>
      </c>
      <c r="B313" s="11" t="s">
        <v>647</v>
      </c>
      <c r="C313" s="12" t="s">
        <v>61</v>
      </c>
      <c r="D313" s="13">
        <v>4</v>
      </c>
      <c r="E313" s="14">
        <v>337.71</v>
      </c>
      <c r="F313" s="14">
        <v>20.350000000000001</v>
      </c>
      <c r="G313" s="14">
        <v>406.43</v>
      </c>
      <c r="H313" s="15">
        <v>231.22</v>
      </c>
      <c r="I313" s="16">
        <f>ROUND('BDI Principal'!D14,2)</f>
        <v>20.350000000000001</v>
      </c>
      <c r="J313" s="17">
        <f t="shared" si="28"/>
        <v>278.27</v>
      </c>
      <c r="K313" s="17">
        <f t="shared" si="29"/>
        <v>1113.08</v>
      </c>
      <c r="L313" s="2" t="s">
        <v>32</v>
      </c>
    </row>
    <row r="314" spans="1:12" ht="45">
      <c r="A314" s="9" t="s">
        <v>648</v>
      </c>
      <c r="B314" s="11" t="s">
        <v>649</v>
      </c>
      <c r="C314" s="12" t="s">
        <v>289</v>
      </c>
      <c r="D314" s="13">
        <v>2</v>
      </c>
      <c r="E314" s="14">
        <v>19.2</v>
      </c>
      <c r="F314" s="14">
        <v>20.350000000000001</v>
      </c>
      <c r="G314" s="14">
        <v>23.11</v>
      </c>
      <c r="H314" s="15">
        <v>13.15</v>
      </c>
      <c r="I314" s="16">
        <f>ROUND('BDI Principal'!D14,2)</f>
        <v>20.350000000000001</v>
      </c>
      <c r="J314" s="17">
        <f t="shared" si="28"/>
        <v>15.83</v>
      </c>
      <c r="K314" s="17">
        <f t="shared" si="29"/>
        <v>31.66</v>
      </c>
      <c r="L314" s="2" t="s">
        <v>32</v>
      </c>
    </row>
    <row r="315" spans="1:12" ht="78.75">
      <c r="A315" s="9" t="s">
        <v>650</v>
      </c>
      <c r="B315" s="11" t="s">
        <v>651</v>
      </c>
      <c r="C315" s="12" t="s">
        <v>289</v>
      </c>
      <c r="D315" s="13">
        <v>1</v>
      </c>
      <c r="E315" s="14">
        <v>22.21</v>
      </c>
      <c r="F315" s="14">
        <v>20.350000000000001</v>
      </c>
      <c r="G315" s="14">
        <v>26.73</v>
      </c>
      <c r="H315" s="15">
        <v>15.21</v>
      </c>
      <c r="I315" s="16">
        <f>ROUND('BDI Principal'!D14,2)</f>
        <v>20.350000000000001</v>
      </c>
      <c r="J315" s="17">
        <f t="shared" si="28"/>
        <v>18.309999999999999</v>
      </c>
      <c r="K315" s="17">
        <f t="shared" si="29"/>
        <v>18.309999999999999</v>
      </c>
      <c r="L315" s="2" t="s">
        <v>32</v>
      </c>
    </row>
    <row r="316" spans="1:12">
      <c r="A316" s="7" t="s">
        <v>652</v>
      </c>
      <c r="B316" s="39" t="s">
        <v>653</v>
      </c>
      <c r="C316" s="39"/>
      <c r="D316" s="39"/>
      <c r="E316" s="39"/>
      <c r="F316" s="39"/>
      <c r="G316" s="39"/>
      <c r="H316" s="39"/>
      <c r="I316" s="7"/>
      <c r="J316" s="7"/>
      <c r="K316" s="8">
        <f>SUM(K317:K408)</f>
        <v>140362.99</v>
      </c>
      <c r="L316" s="2" t="s">
        <v>45</v>
      </c>
    </row>
    <row r="317" spans="1:12">
      <c r="A317" s="9" t="s">
        <v>654</v>
      </c>
      <c r="B317" s="40" t="s">
        <v>655</v>
      </c>
      <c r="C317" s="46"/>
      <c r="D317" s="46"/>
      <c r="E317" s="46"/>
      <c r="F317" s="46"/>
      <c r="G317" s="46"/>
      <c r="H317" s="46"/>
      <c r="I317" s="46"/>
      <c r="J317" s="46"/>
      <c r="K317" s="46"/>
      <c r="L317" s="2" t="s">
        <v>48</v>
      </c>
    </row>
    <row r="318" spans="1:12" ht="22.5">
      <c r="A318" s="9" t="s">
        <v>656</v>
      </c>
      <c r="B318" s="11" t="s">
        <v>657</v>
      </c>
      <c r="C318" s="12" t="s">
        <v>61</v>
      </c>
      <c r="D318" s="13">
        <v>1</v>
      </c>
      <c r="E318" s="14">
        <v>1.92</v>
      </c>
      <c r="F318" s="14">
        <v>20.350000000000001</v>
      </c>
      <c r="G318" s="14">
        <v>2.31</v>
      </c>
      <c r="H318" s="15">
        <v>1.31</v>
      </c>
      <c r="I318" s="16">
        <f>ROUND('BDI Principal'!D14,2)</f>
        <v>20.350000000000001</v>
      </c>
      <c r="J318" s="17">
        <f t="shared" ref="J318:J349" si="30">ROUND((ROUND(H318,2)*I318/100)+ROUND(H318,2),2)</f>
        <v>1.58</v>
      </c>
      <c r="K318" s="17">
        <f t="shared" ref="K318:K349" si="31">ROUND(D318*J318,2)</f>
        <v>1.58</v>
      </c>
      <c r="L318" s="2" t="s">
        <v>32</v>
      </c>
    </row>
    <row r="319" spans="1:12" ht="33.75">
      <c r="A319" s="9" t="s">
        <v>658</v>
      </c>
      <c r="B319" s="11" t="s">
        <v>659</v>
      </c>
      <c r="C319" s="12" t="s">
        <v>61</v>
      </c>
      <c r="D319" s="13">
        <v>292</v>
      </c>
      <c r="E319" s="14">
        <v>20.12</v>
      </c>
      <c r="F319" s="14">
        <v>20.350000000000001</v>
      </c>
      <c r="G319" s="14">
        <v>24.21</v>
      </c>
      <c r="H319" s="15">
        <v>13.77</v>
      </c>
      <c r="I319" s="16">
        <f>ROUND('BDI Principal'!D14,2)</f>
        <v>20.350000000000001</v>
      </c>
      <c r="J319" s="17">
        <f t="shared" si="30"/>
        <v>16.57</v>
      </c>
      <c r="K319" s="17">
        <f t="shared" si="31"/>
        <v>4838.4399999999996</v>
      </c>
      <c r="L319" s="2" t="s">
        <v>32</v>
      </c>
    </row>
    <row r="320" spans="1:12" ht="33.75">
      <c r="A320" s="9" t="s">
        <v>660</v>
      </c>
      <c r="B320" s="11" t="s">
        <v>661</v>
      </c>
      <c r="C320" s="12" t="s">
        <v>61</v>
      </c>
      <c r="D320" s="13">
        <v>86</v>
      </c>
      <c r="E320" s="14">
        <v>17.23</v>
      </c>
      <c r="F320" s="14">
        <v>20.350000000000001</v>
      </c>
      <c r="G320" s="14">
        <v>20.74</v>
      </c>
      <c r="H320" s="15">
        <v>11.8</v>
      </c>
      <c r="I320" s="16">
        <f>ROUND('BDI Principal'!D14,2)</f>
        <v>20.350000000000001</v>
      </c>
      <c r="J320" s="17">
        <f t="shared" si="30"/>
        <v>14.2</v>
      </c>
      <c r="K320" s="17">
        <f t="shared" si="31"/>
        <v>1221.2</v>
      </c>
      <c r="L320" s="2" t="s">
        <v>32</v>
      </c>
    </row>
    <row r="321" spans="1:12" ht="67.5">
      <c r="A321" s="9" t="s">
        <v>662</v>
      </c>
      <c r="B321" s="11" t="s">
        <v>663</v>
      </c>
      <c r="C321" s="12" t="s">
        <v>89</v>
      </c>
      <c r="D321" s="13">
        <v>5</v>
      </c>
      <c r="E321" s="14">
        <v>71.28</v>
      </c>
      <c r="F321" s="14">
        <v>20.350000000000001</v>
      </c>
      <c r="G321" s="14">
        <v>85.79</v>
      </c>
      <c r="H321" s="15">
        <v>48.81</v>
      </c>
      <c r="I321" s="16">
        <f>ROUND('BDI Principal'!D14,2)</f>
        <v>20.350000000000001</v>
      </c>
      <c r="J321" s="17">
        <f t="shared" si="30"/>
        <v>58.74</v>
      </c>
      <c r="K321" s="17">
        <f t="shared" si="31"/>
        <v>293.7</v>
      </c>
      <c r="L321" s="2" t="s">
        <v>32</v>
      </c>
    </row>
    <row r="322" spans="1:12" ht="56.25">
      <c r="A322" s="9" t="s">
        <v>664</v>
      </c>
      <c r="B322" s="11" t="s">
        <v>665</v>
      </c>
      <c r="C322" s="12" t="s">
        <v>61</v>
      </c>
      <c r="D322" s="13">
        <v>1</v>
      </c>
      <c r="E322" s="14">
        <v>26.14</v>
      </c>
      <c r="F322" s="14">
        <v>20.350000000000001</v>
      </c>
      <c r="G322" s="14">
        <v>31.46</v>
      </c>
      <c r="H322" s="15">
        <v>17.899999999999999</v>
      </c>
      <c r="I322" s="16">
        <f>ROUND('BDI Principal'!D14,2)</f>
        <v>20.350000000000001</v>
      </c>
      <c r="J322" s="17">
        <f t="shared" si="30"/>
        <v>21.54</v>
      </c>
      <c r="K322" s="17">
        <f t="shared" si="31"/>
        <v>21.54</v>
      </c>
      <c r="L322" s="2" t="s">
        <v>32</v>
      </c>
    </row>
    <row r="323" spans="1:12">
      <c r="A323" s="9" t="s">
        <v>666</v>
      </c>
      <c r="B323" s="11" t="s">
        <v>667</v>
      </c>
      <c r="C323" s="12" t="s">
        <v>668</v>
      </c>
      <c r="D323" s="13">
        <v>185</v>
      </c>
      <c r="E323" s="14">
        <v>0.52</v>
      </c>
      <c r="F323" s="14">
        <v>20.350000000000001</v>
      </c>
      <c r="G323" s="14">
        <v>0.63</v>
      </c>
      <c r="H323" s="15">
        <v>0.36</v>
      </c>
      <c r="I323" s="16">
        <f>ROUND('BDI Principal'!D14,2)</f>
        <v>20.350000000000001</v>
      </c>
      <c r="J323" s="17">
        <f t="shared" si="30"/>
        <v>0.43</v>
      </c>
      <c r="K323" s="17">
        <f t="shared" si="31"/>
        <v>79.55</v>
      </c>
      <c r="L323" s="2" t="s">
        <v>32</v>
      </c>
    </row>
    <row r="324" spans="1:12">
      <c r="A324" s="9" t="s">
        <v>669</v>
      </c>
      <c r="B324" s="11" t="s">
        <v>670</v>
      </c>
      <c r="C324" s="12" t="s">
        <v>668</v>
      </c>
      <c r="D324" s="13">
        <v>22</v>
      </c>
      <c r="E324" s="14">
        <v>1.6</v>
      </c>
      <c r="F324" s="14">
        <v>20.350000000000001</v>
      </c>
      <c r="G324" s="14">
        <v>1.93</v>
      </c>
      <c r="H324" s="15">
        <v>1.1000000000000001</v>
      </c>
      <c r="I324" s="16">
        <f>ROUND('BDI Principal'!D14,2)</f>
        <v>20.350000000000001</v>
      </c>
      <c r="J324" s="17">
        <f t="shared" si="30"/>
        <v>1.32</v>
      </c>
      <c r="K324" s="17">
        <f t="shared" si="31"/>
        <v>29.04</v>
      </c>
      <c r="L324" s="2" t="s">
        <v>32</v>
      </c>
    </row>
    <row r="325" spans="1:12" ht="22.5">
      <c r="A325" s="9" t="s">
        <v>671</v>
      </c>
      <c r="B325" s="11" t="s">
        <v>672</v>
      </c>
      <c r="C325" s="12" t="s">
        <v>61</v>
      </c>
      <c r="D325" s="13">
        <v>22</v>
      </c>
      <c r="E325" s="14">
        <v>23.59</v>
      </c>
      <c r="F325" s="14">
        <v>20.350000000000001</v>
      </c>
      <c r="G325" s="14">
        <v>28.39</v>
      </c>
      <c r="H325" s="15">
        <v>16.149999999999999</v>
      </c>
      <c r="I325" s="16">
        <f>ROUND('BDI Principal'!D14,2)</f>
        <v>20.350000000000001</v>
      </c>
      <c r="J325" s="17">
        <f t="shared" si="30"/>
        <v>19.440000000000001</v>
      </c>
      <c r="K325" s="17">
        <f t="shared" si="31"/>
        <v>427.68</v>
      </c>
      <c r="L325" s="2" t="s">
        <v>32</v>
      </c>
    </row>
    <row r="326" spans="1:12" ht="22.5">
      <c r="A326" s="9" t="s">
        <v>673</v>
      </c>
      <c r="B326" s="11" t="s">
        <v>674</v>
      </c>
      <c r="C326" s="12" t="s">
        <v>289</v>
      </c>
      <c r="D326" s="13">
        <v>104</v>
      </c>
      <c r="E326" s="14">
        <v>0.31</v>
      </c>
      <c r="F326" s="14">
        <v>20.350000000000001</v>
      </c>
      <c r="G326" s="14">
        <v>0.37</v>
      </c>
      <c r="H326" s="15">
        <v>0.21</v>
      </c>
      <c r="I326" s="16">
        <f>ROUND('BDI Principal'!D14,2)</f>
        <v>20.350000000000001</v>
      </c>
      <c r="J326" s="17">
        <f t="shared" si="30"/>
        <v>0.25</v>
      </c>
      <c r="K326" s="17">
        <f t="shared" si="31"/>
        <v>26</v>
      </c>
      <c r="L326" s="2" t="s">
        <v>32</v>
      </c>
    </row>
    <row r="327" spans="1:12" ht="22.5">
      <c r="A327" s="9" t="s">
        <v>675</v>
      </c>
      <c r="B327" s="11" t="s">
        <v>676</v>
      </c>
      <c r="C327" s="12" t="s">
        <v>61</v>
      </c>
      <c r="D327" s="13">
        <v>22</v>
      </c>
      <c r="E327" s="14">
        <v>28.47</v>
      </c>
      <c r="F327" s="14">
        <v>20.350000000000001</v>
      </c>
      <c r="G327" s="14">
        <v>34.26</v>
      </c>
      <c r="H327" s="15">
        <v>19.489999999999998</v>
      </c>
      <c r="I327" s="16">
        <f>ROUND('BDI Principal'!D14,2)</f>
        <v>20.350000000000001</v>
      </c>
      <c r="J327" s="17">
        <f t="shared" si="30"/>
        <v>23.46</v>
      </c>
      <c r="K327" s="17">
        <f t="shared" si="31"/>
        <v>516.12</v>
      </c>
      <c r="L327" s="2" t="s">
        <v>32</v>
      </c>
    </row>
    <row r="328" spans="1:12" ht="22.5">
      <c r="A328" s="9" t="s">
        <v>677</v>
      </c>
      <c r="B328" s="11" t="s">
        <v>678</v>
      </c>
      <c r="C328" s="12" t="s">
        <v>679</v>
      </c>
      <c r="D328" s="13">
        <v>22</v>
      </c>
      <c r="E328" s="14">
        <v>3.69</v>
      </c>
      <c r="F328" s="14">
        <v>20.350000000000001</v>
      </c>
      <c r="G328" s="14">
        <v>4.4400000000000004</v>
      </c>
      <c r="H328" s="15">
        <v>2.5299999999999998</v>
      </c>
      <c r="I328" s="16">
        <f>ROUND('BDI Principal'!D14,2)</f>
        <v>20.350000000000001</v>
      </c>
      <c r="J328" s="17">
        <f t="shared" si="30"/>
        <v>3.04</v>
      </c>
      <c r="K328" s="17">
        <f t="shared" si="31"/>
        <v>66.88</v>
      </c>
      <c r="L328" s="2" t="s">
        <v>32</v>
      </c>
    </row>
    <row r="329" spans="1:12" ht="45">
      <c r="A329" s="9" t="s">
        <v>680</v>
      </c>
      <c r="B329" s="11" t="s">
        <v>681</v>
      </c>
      <c r="C329" s="12" t="s">
        <v>89</v>
      </c>
      <c r="D329" s="13">
        <v>258</v>
      </c>
      <c r="E329" s="14">
        <v>26.38</v>
      </c>
      <c r="F329" s="14">
        <v>20.350000000000001</v>
      </c>
      <c r="G329" s="14">
        <v>31.75</v>
      </c>
      <c r="H329" s="15">
        <v>18.059999999999999</v>
      </c>
      <c r="I329" s="16">
        <f>ROUND('BDI Principal'!D14,2)</f>
        <v>20.350000000000001</v>
      </c>
      <c r="J329" s="17">
        <f t="shared" si="30"/>
        <v>21.74</v>
      </c>
      <c r="K329" s="17">
        <f t="shared" si="31"/>
        <v>5608.92</v>
      </c>
      <c r="L329" s="2" t="s">
        <v>32</v>
      </c>
    </row>
    <row r="330" spans="1:12" ht="56.25">
      <c r="A330" s="9" t="s">
        <v>682</v>
      </c>
      <c r="B330" s="11" t="s">
        <v>683</v>
      </c>
      <c r="C330" s="12" t="s">
        <v>89</v>
      </c>
      <c r="D330" s="13">
        <v>152.69999999999999</v>
      </c>
      <c r="E330" s="14">
        <v>28.45</v>
      </c>
      <c r="F330" s="14">
        <v>20.350000000000001</v>
      </c>
      <c r="G330" s="14">
        <v>34.24</v>
      </c>
      <c r="H330" s="15">
        <v>19.48</v>
      </c>
      <c r="I330" s="16">
        <f>ROUND('BDI Principal'!D14,2)</f>
        <v>20.350000000000001</v>
      </c>
      <c r="J330" s="17">
        <f t="shared" si="30"/>
        <v>23.44</v>
      </c>
      <c r="K330" s="17">
        <f t="shared" si="31"/>
        <v>3579.29</v>
      </c>
      <c r="L330" s="2" t="s">
        <v>32</v>
      </c>
    </row>
    <row r="331" spans="1:12" ht="56.25">
      <c r="A331" s="9" t="s">
        <v>684</v>
      </c>
      <c r="B331" s="11" t="s">
        <v>685</v>
      </c>
      <c r="C331" s="12" t="s">
        <v>89</v>
      </c>
      <c r="D331" s="13">
        <v>206.4</v>
      </c>
      <c r="E331" s="14">
        <v>39.24</v>
      </c>
      <c r="F331" s="14">
        <v>20.350000000000001</v>
      </c>
      <c r="G331" s="14">
        <v>47.23</v>
      </c>
      <c r="H331" s="15">
        <v>26.87</v>
      </c>
      <c r="I331" s="16">
        <f>ROUND('BDI Principal'!D14,2)</f>
        <v>20.350000000000001</v>
      </c>
      <c r="J331" s="17">
        <f t="shared" si="30"/>
        <v>32.340000000000003</v>
      </c>
      <c r="K331" s="17">
        <f t="shared" si="31"/>
        <v>6674.98</v>
      </c>
      <c r="L331" s="2" t="s">
        <v>32</v>
      </c>
    </row>
    <row r="332" spans="1:12" ht="56.25">
      <c r="A332" s="9" t="s">
        <v>686</v>
      </c>
      <c r="B332" s="11" t="s">
        <v>687</v>
      </c>
      <c r="C332" s="12" t="s">
        <v>89</v>
      </c>
      <c r="D332" s="13">
        <v>10.4</v>
      </c>
      <c r="E332" s="14">
        <v>56.82</v>
      </c>
      <c r="F332" s="14">
        <v>20.350000000000001</v>
      </c>
      <c r="G332" s="14">
        <v>68.38</v>
      </c>
      <c r="H332" s="15">
        <v>38.9</v>
      </c>
      <c r="I332" s="16">
        <f>ROUND('BDI Principal'!D14,2)</f>
        <v>20.350000000000001</v>
      </c>
      <c r="J332" s="17">
        <f t="shared" si="30"/>
        <v>46.82</v>
      </c>
      <c r="K332" s="17">
        <f t="shared" si="31"/>
        <v>486.93</v>
      </c>
      <c r="L332" s="2" t="s">
        <v>32</v>
      </c>
    </row>
    <row r="333" spans="1:12" ht="45">
      <c r="A333" s="9" t="s">
        <v>688</v>
      </c>
      <c r="B333" s="11" t="s">
        <v>689</v>
      </c>
      <c r="C333" s="12" t="s">
        <v>89</v>
      </c>
      <c r="D333" s="13">
        <v>83.6</v>
      </c>
      <c r="E333" s="14">
        <v>10.56</v>
      </c>
      <c r="F333" s="14">
        <v>20.350000000000001</v>
      </c>
      <c r="G333" s="14">
        <v>12.71</v>
      </c>
      <c r="H333" s="15">
        <v>7.23</v>
      </c>
      <c r="I333" s="16">
        <f>ROUND('BDI Principal'!D14,2)</f>
        <v>20.350000000000001</v>
      </c>
      <c r="J333" s="17">
        <f t="shared" si="30"/>
        <v>8.6999999999999993</v>
      </c>
      <c r="K333" s="17">
        <f t="shared" si="31"/>
        <v>727.32</v>
      </c>
      <c r="L333" s="2" t="s">
        <v>32</v>
      </c>
    </row>
    <row r="334" spans="1:12" ht="45">
      <c r="A334" s="9" t="s">
        <v>690</v>
      </c>
      <c r="B334" s="11" t="s">
        <v>691</v>
      </c>
      <c r="C334" s="12" t="s">
        <v>89</v>
      </c>
      <c r="D334" s="13">
        <v>1935.3</v>
      </c>
      <c r="E334" s="14">
        <v>3.17</v>
      </c>
      <c r="F334" s="14">
        <v>20.350000000000001</v>
      </c>
      <c r="G334" s="14">
        <v>3.82</v>
      </c>
      <c r="H334" s="15">
        <v>2.17</v>
      </c>
      <c r="I334" s="16">
        <f>ROUND('BDI Principal'!D14,2)</f>
        <v>20.350000000000001</v>
      </c>
      <c r="J334" s="17">
        <f t="shared" si="30"/>
        <v>2.61</v>
      </c>
      <c r="K334" s="17">
        <f t="shared" si="31"/>
        <v>5051.13</v>
      </c>
      <c r="L334" s="2" t="s">
        <v>32</v>
      </c>
    </row>
    <row r="335" spans="1:12" ht="45">
      <c r="A335" s="9" t="s">
        <v>692</v>
      </c>
      <c r="B335" s="11" t="s">
        <v>693</v>
      </c>
      <c r="C335" s="12" t="s">
        <v>89</v>
      </c>
      <c r="D335" s="13">
        <v>3658.8</v>
      </c>
      <c r="E335" s="14">
        <v>4.57</v>
      </c>
      <c r="F335" s="14">
        <v>20.350000000000001</v>
      </c>
      <c r="G335" s="14">
        <v>5.5</v>
      </c>
      <c r="H335" s="15">
        <v>3.13</v>
      </c>
      <c r="I335" s="16">
        <f>ROUND('BDI Principal'!D14,2)</f>
        <v>20.350000000000001</v>
      </c>
      <c r="J335" s="17">
        <f t="shared" si="30"/>
        <v>3.77</v>
      </c>
      <c r="K335" s="17">
        <f t="shared" si="31"/>
        <v>13793.68</v>
      </c>
      <c r="L335" s="2" t="s">
        <v>32</v>
      </c>
    </row>
    <row r="336" spans="1:12" ht="45">
      <c r="A336" s="9" t="s">
        <v>694</v>
      </c>
      <c r="B336" s="11" t="s">
        <v>695</v>
      </c>
      <c r="C336" s="12" t="s">
        <v>89</v>
      </c>
      <c r="D336" s="13">
        <v>677</v>
      </c>
      <c r="E336" s="14">
        <v>7.03</v>
      </c>
      <c r="F336" s="14">
        <v>20.350000000000001</v>
      </c>
      <c r="G336" s="14">
        <v>8.4600000000000009</v>
      </c>
      <c r="H336" s="15">
        <v>4.8099999999999996</v>
      </c>
      <c r="I336" s="16">
        <f>ROUND('BDI Principal'!D14,2)</f>
        <v>20.350000000000001</v>
      </c>
      <c r="J336" s="17">
        <f t="shared" si="30"/>
        <v>5.79</v>
      </c>
      <c r="K336" s="17">
        <f t="shared" si="31"/>
        <v>3919.83</v>
      </c>
      <c r="L336" s="2" t="s">
        <v>32</v>
      </c>
    </row>
    <row r="337" spans="1:12" ht="45">
      <c r="A337" s="9" t="s">
        <v>696</v>
      </c>
      <c r="B337" s="11" t="s">
        <v>697</v>
      </c>
      <c r="C337" s="12" t="s">
        <v>89</v>
      </c>
      <c r="D337" s="13">
        <v>69.900000000000006</v>
      </c>
      <c r="E337" s="14">
        <v>9.8000000000000007</v>
      </c>
      <c r="F337" s="14">
        <v>20.350000000000001</v>
      </c>
      <c r="G337" s="14">
        <v>11.79</v>
      </c>
      <c r="H337" s="15">
        <v>6.71</v>
      </c>
      <c r="I337" s="16">
        <f>ROUND('BDI Principal'!D14,2)</f>
        <v>20.350000000000001</v>
      </c>
      <c r="J337" s="17">
        <f t="shared" si="30"/>
        <v>8.08</v>
      </c>
      <c r="K337" s="17">
        <f t="shared" si="31"/>
        <v>564.79</v>
      </c>
      <c r="L337" s="2" t="s">
        <v>32</v>
      </c>
    </row>
    <row r="338" spans="1:12" ht="45">
      <c r="A338" s="9" t="s">
        <v>698</v>
      </c>
      <c r="B338" s="11" t="s">
        <v>699</v>
      </c>
      <c r="C338" s="12" t="s">
        <v>61</v>
      </c>
      <c r="D338" s="13">
        <v>2</v>
      </c>
      <c r="E338" s="14">
        <v>181.52</v>
      </c>
      <c r="F338" s="14">
        <v>20.350000000000001</v>
      </c>
      <c r="G338" s="14">
        <v>218.46</v>
      </c>
      <c r="H338" s="15">
        <v>124.28</v>
      </c>
      <c r="I338" s="16">
        <f>ROUND('BDI Principal'!D14,2)</f>
        <v>20.350000000000001</v>
      </c>
      <c r="J338" s="17">
        <f t="shared" si="30"/>
        <v>149.57</v>
      </c>
      <c r="K338" s="17">
        <f t="shared" si="31"/>
        <v>299.14</v>
      </c>
      <c r="L338" s="2" t="s">
        <v>32</v>
      </c>
    </row>
    <row r="339" spans="1:12" ht="22.5">
      <c r="A339" s="9" t="s">
        <v>700</v>
      </c>
      <c r="B339" s="11" t="s">
        <v>701</v>
      </c>
      <c r="C339" s="12" t="s">
        <v>289</v>
      </c>
      <c r="D339" s="13">
        <v>3</v>
      </c>
      <c r="E339" s="14">
        <v>52.31</v>
      </c>
      <c r="F339" s="14">
        <v>20.350000000000001</v>
      </c>
      <c r="G339" s="14">
        <v>62.96</v>
      </c>
      <c r="H339" s="15">
        <v>35.82</v>
      </c>
      <c r="I339" s="16">
        <f>ROUND('BDI Principal'!D14,2)</f>
        <v>20.350000000000001</v>
      </c>
      <c r="J339" s="17">
        <f t="shared" si="30"/>
        <v>43.11</v>
      </c>
      <c r="K339" s="17">
        <f t="shared" si="31"/>
        <v>129.33000000000001</v>
      </c>
      <c r="L339" s="2" t="s">
        <v>32</v>
      </c>
    </row>
    <row r="340" spans="1:12" ht="22.5">
      <c r="A340" s="9" t="s">
        <v>702</v>
      </c>
      <c r="B340" s="11" t="s">
        <v>703</v>
      </c>
      <c r="C340" s="12" t="s">
        <v>289</v>
      </c>
      <c r="D340" s="13">
        <v>1</v>
      </c>
      <c r="E340" s="14">
        <v>253.79</v>
      </c>
      <c r="F340" s="14">
        <v>20.350000000000001</v>
      </c>
      <c r="G340" s="14">
        <v>305.44</v>
      </c>
      <c r="H340" s="15">
        <v>173.76</v>
      </c>
      <c r="I340" s="16">
        <f>ROUND('BDI Principal'!D14,2)</f>
        <v>20.350000000000001</v>
      </c>
      <c r="J340" s="17">
        <f t="shared" si="30"/>
        <v>209.12</v>
      </c>
      <c r="K340" s="17">
        <f t="shared" si="31"/>
        <v>209.12</v>
      </c>
      <c r="L340" s="2" t="s">
        <v>32</v>
      </c>
    </row>
    <row r="341" spans="1:12" ht="33.75">
      <c r="A341" s="9" t="s">
        <v>704</v>
      </c>
      <c r="B341" s="11" t="s">
        <v>705</v>
      </c>
      <c r="C341" s="12" t="s">
        <v>61</v>
      </c>
      <c r="D341" s="13">
        <v>8</v>
      </c>
      <c r="E341" s="14">
        <v>39.75</v>
      </c>
      <c r="F341" s="14">
        <v>20.350000000000001</v>
      </c>
      <c r="G341" s="14">
        <v>47.84</v>
      </c>
      <c r="H341" s="15">
        <v>27.22</v>
      </c>
      <c r="I341" s="16">
        <f>ROUND('BDI Principal'!D14,2)</f>
        <v>20.350000000000001</v>
      </c>
      <c r="J341" s="17">
        <f t="shared" si="30"/>
        <v>32.76</v>
      </c>
      <c r="K341" s="17">
        <f t="shared" si="31"/>
        <v>262.08</v>
      </c>
      <c r="L341" s="2" t="s">
        <v>32</v>
      </c>
    </row>
    <row r="342" spans="1:12" ht="33.75">
      <c r="A342" s="9" t="s">
        <v>706</v>
      </c>
      <c r="B342" s="11" t="s">
        <v>707</v>
      </c>
      <c r="C342" s="12" t="s">
        <v>61</v>
      </c>
      <c r="D342" s="13">
        <v>1</v>
      </c>
      <c r="E342" s="14">
        <v>63.84</v>
      </c>
      <c r="F342" s="14">
        <v>20.350000000000001</v>
      </c>
      <c r="G342" s="14">
        <v>76.83</v>
      </c>
      <c r="H342" s="15">
        <v>43.71</v>
      </c>
      <c r="I342" s="16">
        <f>ROUND('BDI Principal'!D14,2)</f>
        <v>20.350000000000001</v>
      </c>
      <c r="J342" s="17">
        <f t="shared" si="30"/>
        <v>52.6</v>
      </c>
      <c r="K342" s="17">
        <f t="shared" si="31"/>
        <v>52.6</v>
      </c>
      <c r="L342" s="2" t="s">
        <v>32</v>
      </c>
    </row>
    <row r="343" spans="1:12" ht="45">
      <c r="A343" s="9" t="s">
        <v>708</v>
      </c>
      <c r="B343" s="11" t="s">
        <v>709</v>
      </c>
      <c r="C343" s="12" t="s">
        <v>61</v>
      </c>
      <c r="D343" s="13">
        <v>2</v>
      </c>
      <c r="E343" s="14">
        <v>56.65</v>
      </c>
      <c r="F343" s="14">
        <v>20.350000000000001</v>
      </c>
      <c r="G343" s="14">
        <v>68.180000000000007</v>
      </c>
      <c r="H343" s="15">
        <v>38.79</v>
      </c>
      <c r="I343" s="16">
        <f>ROUND('BDI Principal'!D14,2)</f>
        <v>20.350000000000001</v>
      </c>
      <c r="J343" s="17">
        <f t="shared" si="30"/>
        <v>46.68</v>
      </c>
      <c r="K343" s="17">
        <f t="shared" si="31"/>
        <v>93.36</v>
      </c>
      <c r="L343" s="2" t="s">
        <v>32</v>
      </c>
    </row>
    <row r="344" spans="1:12" ht="33.75">
      <c r="A344" s="9" t="s">
        <v>710</v>
      </c>
      <c r="B344" s="11" t="s">
        <v>711</v>
      </c>
      <c r="C344" s="12" t="s">
        <v>61</v>
      </c>
      <c r="D344" s="13">
        <v>23</v>
      </c>
      <c r="E344" s="14">
        <v>32.64</v>
      </c>
      <c r="F344" s="14">
        <v>20.350000000000001</v>
      </c>
      <c r="G344" s="14">
        <v>39.28</v>
      </c>
      <c r="H344" s="15">
        <v>22.35</v>
      </c>
      <c r="I344" s="16">
        <f>ROUND('BDI Principal'!D14,2)</f>
        <v>20.350000000000001</v>
      </c>
      <c r="J344" s="17">
        <f t="shared" si="30"/>
        <v>26.9</v>
      </c>
      <c r="K344" s="17">
        <f t="shared" si="31"/>
        <v>618.70000000000005</v>
      </c>
      <c r="L344" s="2" t="s">
        <v>32</v>
      </c>
    </row>
    <row r="345" spans="1:12" ht="22.5">
      <c r="A345" s="9" t="s">
        <v>712</v>
      </c>
      <c r="B345" s="11" t="s">
        <v>713</v>
      </c>
      <c r="C345" s="12" t="s">
        <v>289</v>
      </c>
      <c r="D345" s="13">
        <v>26</v>
      </c>
      <c r="E345" s="14">
        <v>6.39</v>
      </c>
      <c r="F345" s="14">
        <v>20.350000000000001</v>
      </c>
      <c r="G345" s="14">
        <v>7.69</v>
      </c>
      <c r="H345" s="15">
        <v>4.37</v>
      </c>
      <c r="I345" s="16">
        <f>ROUND('BDI Principal'!D14,2)</f>
        <v>20.350000000000001</v>
      </c>
      <c r="J345" s="17">
        <f t="shared" si="30"/>
        <v>5.26</v>
      </c>
      <c r="K345" s="17">
        <f t="shared" si="31"/>
        <v>136.76</v>
      </c>
      <c r="L345" s="2" t="s">
        <v>32</v>
      </c>
    </row>
    <row r="346" spans="1:12">
      <c r="A346" s="9" t="s">
        <v>714</v>
      </c>
      <c r="B346" s="11" t="s">
        <v>715</v>
      </c>
      <c r="C346" s="12" t="s">
        <v>289</v>
      </c>
      <c r="D346" s="13">
        <v>18</v>
      </c>
      <c r="E346" s="14">
        <v>5.54</v>
      </c>
      <c r="F346" s="14">
        <v>20.350000000000001</v>
      </c>
      <c r="G346" s="14">
        <v>6.67</v>
      </c>
      <c r="H346" s="15">
        <v>3.79</v>
      </c>
      <c r="I346" s="16">
        <f>ROUND('BDI Principal'!D14,2)</f>
        <v>20.350000000000001</v>
      </c>
      <c r="J346" s="17">
        <f t="shared" si="30"/>
        <v>4.5599999999999996</v>
      </c>
      <c r="K346" s="17">
        <f t="shared" si="31"/>
        <v>82.08</v>
      </c>
      <c r="L346" s="2" t="s">
        <v>32</v>
      </c>
    </row>
    <row r="347" spans="1:12" ht="22.5">
      <c r="A347" s="9" t="s">
        <v>716</v>
      </c>
      <c r="B347" s="11" t="s">
        <v>717</v>
      </c>
      <c r="C347" s="12" t="s">
        <v>289</v>
      </c>
      <c r="D347" s="13">
        <v>212</v>
      </c>
      <c r="E347" s="14">
        <v>2.62</v>
      </c>
      <c r="F347" s="14">
        <v>20.350000000000001</v>
      </c>
      <c r="G347" s="14">
        <v>3.15</v>
      </c>
      <c r="H347" s="15">
        <v>1.79</v>
      </c>
      <c r="I347" s="16">
        <f>ROUND('BDI Principal'!D14,2)</f>
        <v>20.350000000000001</v>
      </c>
      <c r="J347" s="17">
        <f t="shared" si="30"/>
        <v>2.15</v>
      </c>
      <c r="K347" s="17">
        <f t="shared" si="31"/>
        <v>455.8</v>
      </c>
      <c r="L347" s="2" t="s">
        <v>32</v>
      </c>
    </row>
    <row r="348" spans="1:12" ht="33.75">
      <c r="A348" s="9" t="s">
        <v>718</v>
      </c>
      <c r="B348" s="11" t="s">
        <v>719</v>
      </c>
      <c r="C348" s="12" t="s">
        <v>61</v>
      </c>
      <c r="D348" s="13">
        <v>34</v>
      </c>
      <c r="E348" s="14">
        <v>38.619999999999997</v>
      </c>
      <c r="F348" s="14">
        <v>20.350000000000001</v>
      </c>
      <c r="G348" s="14">
        <v>46.48</v>
      </c>
      <c r="H348" s="15">
        <v>26.44</v>
      </c>
      <c r="I348" s="16">
        <f>ROUND('BDI Principal'!D14,2)</f>
        <v>20.350000000000001</v>
      </c>
      <c r="J348" s="17">
        <f t="shared" si="30"/>
        <v>31.82</v>
      </c>
      <c r="K348" s="17">
        <f t="shared" si="31"/>
        <v>1081.8800000000001</v>
      </c>
      <c r="L348" s="2" t="s">
        <v>32</v>
      </c>
    </row>
    <row r="349" spans="1:12" ht="45">
      <c r="A349" s="9" t="s">
        <v>720</v>
      </c>
      <c r="B349" s="11" t="s">
        <v>721</v>
      </c>
      <c r="C349" s="12" t="s">
        <v>61</v>
      </c>
      <c r="D349" s="13">
        <v>1</v>
      </c>
      <c r="E349" s="14">
        <v>50.7</v>
      </c>
      <c r="F349" s="14">
        <v>20.350000000000001</v>
      </c>
      <c r="G349" s="14">
        <v>61.02</v>
      </c>
      <c r="H349" s="15">
        <v>34.71</v>
      </c>
      <c r="I349" s="16">
        <f>ROUND('BDI Principal'!D14,2)</f>
        <v>20.350000000000001</v>
      </c>
      <c r="J349" s="17">
        <f t="shared" si="30"/>
        <v>41.77</v>
      </c>
      <c r="K349" s="17">
        <f t="shared" si="31"/>
        <v>41.77</v>
      </c>
      <c r="L349" s="2" t="s">
        <v>32</v>
      </c>
    </row>
    <row r="350" spans="1:12" ht="45">
      <c r="A350" s="9" t="s">
        <v>722</v>
      </c>
      <c r="B350" s="11" t="s">
        <v>723</v>
      </c>
      <c r="C350" s="12" t="s">
        <v>61</v>
      </c>
      <c r="D350" s="13">
        <v>10</v>
      </c>
      <c r="E350" s="14">
        <v>43.52</v>
      </c>
      <c r="F350" s="14">
        <v>20.350000000000001</v>
      </c>
      <c r="G350" s="14">
        <v>52.38</v>
      </c>
      <c r="H350" s="15">
        <v>29.8</v>
      </c>
      <c r="I350" s="16">
        <f>ROUND('BDI Principal'!D14,2)</f>
        <v>20.350000000000001</v>
      </c>
      <c r="J350" s="17">
        <f t="shared" ref="J350:J381" si="32">ROUND((ROUND(H350,2)*I350/100)+ROUND(H350,2),2)</f>
        <v>35.86</v>
      </c>
      <c r="K350" s="17">
        <f t="shared" ref="K350:K381" si="33">ROUND(D350*J350,2)</f>
        <v>358.6</v>
      </c>
      <c r="L350" s="2" t="s">
        <v>32</v>
      </c>
    </row>
    <row r="351" spans="1:12" ht="33.75">
      <c r="A351" s="9" t="s">
        <v>724</v>
      </c>
      <c r="B351" s="11" t="s">
        <v>725</v>
      </c>
      <c r="C351" s="12" t="s">
        <v>61</v>
      </c>
      <c r="D351" s="13">
        <v>72</v>
      </c>
      <c r="E351" s="14">
        <v>49.57</v>
      </c>
      <c r="F351" s="14">
        <v>20.350000000000001</v>
      </c>
      <c r="G351" s="14">
        <v>59.66</v>
      </c>
      <c r="H351" s="15">
        <v>33.94</v>
      </c>
      <c r="I351" s="16">
        <f>ROUND('BDI Principal'!D14,2)</f>
        <v>20.350000000000001</v>
      </c>
      <c r="J351" s="17">
        <f t="shared" si="32"/>
        <v>40.85</v>
      </c>
      <c r="K351" s="17">
        <f t="shared" si="33"/>
        <v>2941.2</v>
      </c>
      <c r="L351" s="2" t="s">
        <v>32</v>
      </c>
    </row>
    <row r="352" spans="1:12" ht="33.75">
      <c r="A352" s="9" t="s">
        <v>726</v>
      </c>
      <c r="B352" s="11" t="s">
        <v>727</v>
      </c>
      <c r="C352" s="12" t="s">
        <v>61</v>
      </c>
      <c r="D352" s="13">
        <v>22</v>
      </c>
      <c r="E352" s="14">
        <v>53.95</v>
      </c>
      <c r="F352" s="14">
        <v>20.350000000000001</v>
      </c>
      <c r="G352" s="14">
        <v>64.930000000000007</v>
      </c>
      <c r="H352" s="15">
        <v>36.94</v>
      </c>
      <c r="I352" s="16">
        <f>ROUND('BDI Principal'!D14,2)</f>
        <v>20.350000000000001</v>
      </c>
      <c r="J352" s="17">
        <f t="shared" si="32"/>
        <v>44.46</v>
      </c>
      <c r="K352" s="17">
        <f t="shared" si="33"/>
        <v>978.12</v>
      </c>
      <c r="L352" s="2" t="s">
        <v>32</v>
      </c>
    </row>
    <row r="353" spans="1:12" ht="33.75">
      <c r="A353" s="9" t="s">
        <v>728</v>
      </c>
      <c r="B353" s="11" t="s">
        <v>729</v>
      </c>
      <c r="C353" s="12" t="s">
        <v>61</v>
      </c>
      <c r="D353" s="13">
        <v>2</v>
      </c>
      <c r="E353" s="14">
        <v>72.459999999999994</v>
      </c>
      <c r="F353" s="14">
        <v>20.350000000000001</v>
      </c>
      <c r="G353" s="14">
        <v>87.21</v>
      </c>
      <c r="H353" s="15">
        <v>49.61</v>
      </c>
      <c r="I353" s="16">
        <f>ROUND('BDI Principal'!D14,2)</f>
        <v>20.350000000000001</v>
      </c>
      <c r="J353" s="17">
        <f t="shared" si="32"/>
        <v>59.71</v>
      </c>
      <c r="K353" s="17">
        <f t="shared" si="33"/>
        <v>119.42</v>
      </c>
      <c r="L353" s="2" t="s">
        <v>32</v>
      </c>
    </row>
    <row r="354" spans="1:12" ht="33.75">
      <c r="A354" s="9" t="s">
        <v>730</v>
      </c>
      <c r="B354" s="11" t="s">
        <v>731</v>
      </c>
      <c r="C354" s="12" t="s">
        <v>61</v>
      </c>
      <c r="D354" s="13">
        <v>85</v>
      </c>
      <c r="E354" s="14">
        <v>26.62</v>
      </c>
      <c r="F354" s="14">
        <v>20.350000000000001</v>
      </c>
      <c r="G354" s="14">
        <v>32.04</v>
      </c>
      <c r="H354" s="15">
        <v>18.23</v>
      </c>
      <c r="I354" s="16">
        <f>ROUND('BDI Principal'!D14,2)</f>
        <v>20.350000000000001</v>
      </c>
      <c r="J354" s="17">
        <f t="shared" si="32"/>
        <v>21.94</v>
      </c>
      <c r="K354" s="17">
        <f t="shared" si="33"/>
        <v>1864.9</v>
      </c>
      <c r="L354" s="2" t="s">
        <v>32</v>
      </c>
    </row>
    <row r="355" spans="1:12" ht="33.75">
      <c r="A355" s="9" t="s">
        <v>732</v>
      </c>
      <c r="B355" s="11" t="s">
        <v>733</v>
      </c>
      <c r="C355" s="12" t="s">
        <v>61</v>
      </c>
      <c r="D355" s="13">
        <v>11</v>
      </c>
      <c r="E355" s="14">
        <v>28.8</v>
      </c>
      <c r="F355" s="14">
        <v>20.350000000000001</v>
      </c>
      <c r="G355" s="14">
        <v>34.659999999999997</v>
      </c>
      <c r="H355" s="15">
        <v>19.72</v>
      </c>
      <c r="I355" s="16">
        <f>ROUND('BDI Principal'!D14,2)</f>
        <v>20.350000000000001</v>
      </c>
      <c r="J355" s="17">
        <f t="shared" si="32"/>
        <v>23.73</v>
      </c>
      <c r="K355" s="17">
        <f t="shared" si="33"/>
        <v>261.02999999999997</v>
      </c>
      <c r="L355" s="2" t="s">
        <v>32</v>
      </c>
    </row>
    <row r="356" spans="1:12" ht="33.75">
      <c r="A356" s="9" t="s">
        <v>734</v>
      </c>
      <c r="B356" s="11" t="s">
        <v>735</v>
      </c>
      <c r="C356" s="12" t="s">
        <v>61</v>
      </c>
      <c r="D356" s="13">
        <v>2</v>
      </c>
      <c r="E356" s="14">
        <v>100.97</v>
      </c>
      <c r="F356" s="14">
        <v>20.350000000000001</v>
      </c>
      <c r="G356" s="14">
        <v>121.52</v>
      </c>
      <c r="H356" s="15">
        <v>69.13</v>
      </c>
      <c r="I356" s="16">
        <f>ROUND('BDI Principal'!D14,2)</f>
        <v>20.350000000000001</v>
      </c>
      <c r="J356" s="17">
        <f t="shared" si="32"/>
        <v>83.2</v>
      </c>
      <c r="K356" s="17">
        <f t="shared" si="33"/>
        <v>166.4</v>
      </c>
      <c r="L356" s="2" t="s">
        <v>32</v>
      </c>
    </row>
    <row r="357" spans="1:12" ht="22.5">
      <c r="A357" s="9" t="s">
        <v>736</v>
      </c>
      <c r="B357" s="11" t="s">
        <v>737</v>
      </c>
      <c r="C357" s="12" t="s">
        <v>61</v>
      </c>
      <c r="D357" s="13">
        <v>2</v>
      </c>
      <c r="E357" s="14">
        <v>155.26</v>
      </c>
      <c r="F357" s="14">
        <v>20.350000000000001</v>
      </c>
      <c r="G357" s="14">
        <v>186.86</v>
      </c>
      <c r="H357" s="15">
        <v>106.3</v>
      </c>
      <c r="I357" s="16">
        <f>ROUND('BDI Principal'!D14,2)</f>
        <v>20.350000000000001</v>
      </c>
      <c r="J357" s="17">
        <f t="shared" si="32"/>
        <v>127.93</v>
      </c>
      <c r="K357" s="17">
        <f t="shared" si="33"/>
        <v>255.86</v>
      </c>
      <c r="L357" s="2" t="s">
        <v>32</v>
      </c>
    </row>
    <row r="358" spans="1:12" ht="33.75">
      <c r="A358" s="9" t="s">
        <v>738</v>
      </c>
      <c r="B358" s="11" t="s">
        <v>739</v>
      </c>
      <c r="C358" s="12" t="s">
        <v>61</v>
      </c>
      <c r="D358" s="13">
        <v>1</v>
      </c>
      <c r="E358" s="14">
        <v>11.03</v>
      </c>
      <c r="F358" s="14">
        <v>20.350000000000001</v>
      </c>
      <c r="G358" s="14">
        <v>13.27</v>
      </c>
      <c r="H358" s="15">
        <v>7.55</v>
      </c>
      <c r="I358" s="16">
        <f>ROUND('BDI Principal'!D14,2)</f>
        <v>20.350000000000001</v>
      </c>
      <c r="J358" s="17">
        <f t="shared" si="32"/>
        <v>9.09</v>
      </c>
      <c r="K358" s="17">
        <f t="shared" si="33"/>
        <v>9.09</v>
      </c>
      <c r="L358" s="2" t="s">
        <v>32</v>
      </c>
    </row>
    <row r="359" spans="1:12" ht="33.75">
      <c r="A359" s="9" t="s">
        <v>740</v>
      </c>
      <c r="B359" s="11" t="s">
        <v>741</v>
      </c>
      <c r="C359" s="12" t="s">
        <v>61</v>
      </c>
      <c r="D359" s="13">
        <v>37</v>
      </c>
      <c r="E359" s="14">
        <v>11.76</v>
      </c>
      <c r="F359" s="14">
        <v>20.350000000000001</v>
      </c>
      <c r="G359" s="14">
        <v>14.15</v>
      </c>
      <c r="H359" s="15">
        <v>8.0500000000000007</v>
      </c>
      <c r="I359" s="16">
        <f>ROUND('BDI Principal'!D14,2)</f>
        <v>20.350000000000001</v>
      </c>
      <c r="J359" s="17">
        <f t="shared" si="32"/>
        <v>9.69</v>
      </c>
      <c r="K359" s="17">
        <f t="shared" si="33"/>
        <v>358.53</v>
      </c>
      <c r="L359" s="2" t="s">
        <v>32</v>
      </c>
    </row>
    <row r="360" spans="1:12" ht="33.75">
      <c r="A360" s="9" t="s">
        <v>742</v>
      </c>
      <c r="B360" s="11" t="s">
        <v>743</v>
      </c>
      <c r="C360" s="12" t="s">
        <v>61</v>
      </c>
      <c r="D360" s="13">
        <v>5</v>
      </c>
      <c r="E360" s="14">
        <v>53.28</v>
      </c>
      <c r="F360" s="14">
        <v>20.350000000000001</v>
      </c>
      <c r="G360" s="14">
        <v>64.12</v>
      </c>
      <c r="H360" s="15">
        <v>36.479999999999997</v>
      </c>
      <c r="I360" s="16">
        <f>ROUND('BDI Principal'!D14,2)</f>
        <v>20.350000000000001</v>
      </c>
      <c r="J360" s="17">
        <f t="shared" si="32"/>
        <v>43.9</v>
      </c>
      <c r="K360" s="17">
        <f t="shared" si="33"/>
        <v>219.5</v>
      </c>
      <c r="L360" s="2" t="s">
        <v>32</v>
      </c>
    </row>
    <row r="361" spans="1:12" ht="33.75">
      <c r="A361" s="9" t="s">
        <v>744</v>
      </c>
      <c r="B361" s="11" t="s">
        <v>745</v>
      </c>
      <c r="C361" s="12" t="s">
        <v>61</v>
      </c>
      <c r="D361" s="13">
        <v>32</v>
      </c>
      <c r="E361" s="14">
        <v>56.08</v>
      </c>
      <c r="F361" s="14">
        <v>20.350000000000001</v>
      </c>
      <c r="G361" s="14">
        <v>67.489999999999995</v>
      </c>
      <c r="H361" s="15">
        <v>38.39</v>
      </c>
      <c r="I361" s="16">
        <f>ROUND('BDI Principal'!D14,2)</f>
        <v>20.350000000000001</v>
      </c>
      <c r="J361" s="17">
        <f t="shared" si="32"/>
        <v>46.2</v>
      </c>
      <c r="K361" s="17">
        <f t="shared" si="33"/>
        <v>1478.4</v>
      </c>
      <c r="L361" s="2" t="s">
        <v>32</v>
      </c>
    </row>
    <row r="362" spans="1:12" ht="33.75">
      <c r="A362" s="9" t="s">
        <v>746</v>
      </c>
      <c r="B362" s="11" t="s">
        <v>747</v>
      </c>
      <c r="C362" s="12" t="s">
        <v>61</v>
      </c>
      <c r="D362" s="13">
        <v>2</v>
      </c>
      <c r="E362" s="14">
        <v>59.52</v>
      </c>
      <c r="F362" s="14">
        <v>20.350000000000001</v>
      </c>
      <c r="G362" s="14">
        <v>71.63</v>
      </c>
      <c r="H362" s="15">
        <v>40.75</v>
      </c>
      <c r="I362" s="16">
        <f>ROUND('BDI Principal'!D14,2)</f>
        <v>20.350000000000001</v>
      </c>
      <c r="J362" s="17">
        <f t="shared" si="32"/>
        <v>49.04</v>
      </c>
      <c r="K362" s="17">
        <f t="shared" si="33"/>
        <v>98.08</v>
      </c>
      <c r="L362" s="2" t="s">
        <v>32</v>
      </c>
    </row>
    <row r="363" spans="1:12" ht="33.75">
      <c r="A363" s="9" t="s">
        <v>748</v>
      </c>
      <c r="B363" s="11" t="s">
        <v>749</v>
      </c>
      <c r="C363" s="12" t="s">
        <v>61</v>
      </c>
      <c r="D363" s="13">
        <v>2</v>
      </c>
      <c r="E363" s="14">
        <v>64.3</v>
      </c>
      <c r="F363" s="14">
        <v>20.350000000000001</v>
      </c>
      <c r="G363" s="14">
        <v>77.39</v>
      </c>
      <c r="H363" s="15">
        <v>44.03</v>
      </c>
      <c r="I363" s="16">
        <f>ROUND('BDI Principal'!D14,2)</f>
        <v>20.350000000000001</v>
      </c>
      <c r="J363" s="17">
        <f t="shared" si="32"/>
        <v>52.99</v>
      </c>
      <c r="K363" s="17">
        <f t="shared" si="33"/>
        <v>105.98</v>
      </c>
      <c r="L363" s="2" t="s">
        <v>32</v>
      </c>
    </row>
    <row r="364" spans="1:12" ht="33.75">
      <c r="A364" s="9" t="s">
        <v>750</v>
      </c>
      <c r="B364" s="11" t="s">
        <v>751</v>
      </c>
      <c r="C364" s="12" t="s">
        <v>61</v>
      </c>
      <c r="D364" s="13">
        <v>2</v>
      </c>
      <c r="E364" s="14">
        <v>97.47</v>
      </c>
      <c r="F364" s="14">
        <v>20.350000000000001</v>
      </c>
      <c r="G364" s="14">
        <v>117.31</v>
      </c>
      <c r="H364" s="15">
        <v>66.739999999999995</v>
      </c>
      <c r="I364" s="16">
        <f>ROUND('BDI Principal'!D14,2)</f>
        <v>20.350000000000001</v>
      </c>
      <c r="J364" s="17">
        <f t="shared" si="32"/>
        <v>80.319999999999993</v>
      </c>
      <c r="K364" s="17">
        <f t="shared" si="33"/>
        <v>160.63999999999999</v>
      </c>
      <c r="L364" s="2" t="s">
        <v>32</v>
      </c>
    </row>
    <row r="365" spans="1:12" ht="33.75">
      <c r="A365" s="9" t="s">
        <v>752</v>
      </c>
      <c r="B365" s="11" t="s">
        <v>753</v>
      </c>
      <c r="C365" s="12" t="s">
        <v>61</v>
      </c>
      <c r="D365" s="13">
        <v>1</v>
      </c>
      <c r="E365" s="14">
        <v>263.8</v>
      </c>
      <c r="F365" s="14">
        <v>20.350000000000001</v>
      </c>
      <c r="G365" s="14">
        <v>317.48</v>
      </c>
      <c r="H365" s="15">
        <v>180.61</v>
      </c>
      <c r="I365" s="16">
        <f>ROUND('BDI Principal'!D14,2)</f>
        <v>20.350000000000001</v>
      </c>
      <c r="J365" s="17">
        <f t="shared" si="32"/>
        <v>217.36</v>
      </c>
      <c r="K365" s="17">
        <f t="shared" si="33"/>
        <v>217.36</v>
      </c>
      <c r="L365" s="2" t="s">
        <v>32</v>
      </c>
    </row>
    <row r="366" spans="1:12" ht="22.5">
      <c r="A366" s="9" t="s">
        <v>754</v>
      </c>
      <c r="B366" s="11" t="s">
        <v>755</v>
      </c>
      <c r="C366" s="12" t="s">
        <v>289</v>
      </c>
      <c r="D366" s="13">
        <v>14</v>
      </c>
      <c r="E366" s="14">
        <v>115.19</v>
      </c>
      <c r="F366" s="14">
        <v>20.350000000000001</v>
      </c>
      <c r="G366" s="14">
        <v>138.63</v>
      </c>
      <c r="H366" s="15">
        <v>78.87</v>
      </c>
      <c r="I366" s="16">
        <f>ROUND('BDI Principal'!D14,2)</f>
        <v>20.350000000000001</v>
      </c>
      <c r="J366" s="17">
        <f t="shared" si="32"/>
        <v>94.92</v>
      </c>
      <c r="K366" s="17">
        <f t="shared" si="33"/>
        <v>1328.88</v>
      </c>
      <c r="L366" s="2" t="s">
        <v>32</v>
      </c>
    </row>
    <row r="367" spans="1:12" ht="45">
      <c r="A367" s="9" t="s">
        <v>756</v>
      </c>
      <c r="B367" s="11" t="s">
        <v>757</v>
      </c>
      <c r="C367" s="12" t="s">
        <v>289</v>
      </c>
      <c r="D367" s="13">
        <v>4</v>
      </c>
      <c r="E367" s="14">
        <v>288.70999999999998</v>
      </c>
      <c r="F367" s="14">
        <v>20.350000000000001</v>
      </c>
      <c r="G367" s="14">
        <v>347.46</v>
      </c>
      <c r="H367" s="15">
        <v>197.67</v>
      </c>
      <c r="I367" s="16">
        <f>ROUND('BDI Principal'!D14,2)</f>
        <v>20.350000000000001</v>
      </c>
      <c r="J367" s="17">
        <f t="shared" si="32"/>
        <v>237.9</v>
      </c>
      <c r="K367" s="17">
        <f t="shared" si="33"/>
        <v>951.6</v>
      </c>
      <c r="L367" s="2" t="s">
        <v>32</v>
      </c>
    </row>
    <row r="368" spans="1:12" ht="22.5">
      <c r="A368" s="9" t="s">
        <v>758</v>
      </c>
      <c r="B368" s="11" t="s">
        <v>759</v>
      </c>
      <c r="C368" s="12" t="s">
        <v>289</v>
      </c>
      <c r="D368" s="13">
        <v>1</v>
      </c>
      <c r="E368" s="14">
        <v>283.29000000000002</v>
      </c>
      <c r="F368" s="14">
        <v>20.350000000000001</v>
      </c>
      <c r="G368" s="14">
        <v>340.94</v>
      </c>
      <c r="H368" s="15">
        <v>193.96</v>
      </c>
      <c r="I368" s="16">
        <f>ROUND('BDI Principal'!D14,2)</f>
        <v>20.350000000000001</v>
      </c>
      <c r="J368" s="17">
        <f t="shared" si="32"/>
        <v>233.43</v>
      </c>
      <c r="K368" s="17">
        <f t="shared" si="33"/>
        <v>233.43</v>
      </c>
      <c r="L368" s="2" t="s">
        <v>32</v>
      </c>
    </row>
    <row r="369" spans="1:12" ht="22.5">
      <c r="A369" s="9" t="s">
        <v>760</v>
      </c>
      <c r="B369" s="11" t="s">
        <v>761</v>
      </c>
      <c r="C369" s="12" t="s">
        <v>61</v>
      </c>
      <c r="D369" s="13">
        <v>2</v>
      </c>
      <c r="E369" s="14">
        <v>286.06</v>
      </c>
      <c r="F369" s="14">
        <v>20.350000000000001</v>
      </c>
      <c r="G369" s="14">
        <v>344.27</v>
      </c>
      <c r="H369" s="15">
        <v>195.85</v>
      </c>
      <c r="I369" s="16">
        <f>ROUND('BDI Principal'!D14,2)</f>
        <v>20.350000000000001</v>
      </c>
      <c r="J369" s="17">
        <f t="shared" si="32"/>
        <v>235.71</v>
      </c>
      <c r="K369" s="17">
        <f t="shared" si="33"/>
        <v>471.42</v>
      </c>
      <c r="L369" s="2" t="s">
        <v>32</v>
      </c>
    </row>
    <row r="370" spans="1:12" ht="22.5">
      <c r="A370" s="9" t="s">
        <v>762</v>
      </c>
      <c r="B370" s="11" t="s">
        <v>763</v>
      </c>
      <c r="C370" s="12" t="s">
        <v>764</v>
      </c>
      <c r="D370" s="13">
        <v>3</v>
      </c>
      <c r="E370" s="14">
        <v>39.68</v>
      </c>
      <c r="F370" s="14">
        <v>20.350000000000001</v>
      </c>
      <c r="G370" s="14">
        <v>47.75</v>
      </c>
      <c r="H370" s="15">
        <v>27.16</v>
      </c>
      <c r="I370" s="16">
        <f>ROUND('BDI Principal'!D14,2)</f>
        <v>20.350000000000001</v>
      </c>
      <c r="J370" s="17">
        <f t="shared" si="32"/>
        <v>32.69</v>
      </c>
      <c r="K370" s="17">
        <f t="shared" si="33"/>
        <v>98.07</v>
      </c>
      <c r="L370" s="2" t="s">
        <v>32</v>
      </c>
    </row>
    <row r="371" spans="1:12" ht="22.5">
      <c r="A371" s="9" t="s">
        <v>765</v>
      </c>
      <c r="B371" s="11" t="s">
        <v>766</v>
      </c>
      <c r="C371" s="12" t="s">
        <v>61</v>
      </c>
      <c r="D371" s="13">
        <v>1</v>
      </c>
      <c r="E371" s="14">
        <v>131.62</v>
      </c>
      <c r="F371" s="14">
        <v>20.350000000000001</v>
      </c>
      <c r="G371" s="14">
        <v>158.4</v>
      </c>
      <c r="H371" s="15">
        <v>91.11</v>
      </c>
      <c r="I371" s="16">
        <f>ROUND('BDI Principal'!D14,2)</f>
        <v>20.350000000000001</v>
      </c>
      <c r="J371" s="17">
        <f t="shared" si="32"/>
        <v>109.65</v>
      </c>
      <c r="K371" s="17">
        <f t="shared" si="33"/>
        <v>109.65</v>
      </c>
      <c r="L371" s="2" t="s">
        <v>32</v>
      </c>
    </row>
    <row r="372" spans="1:12" ht="22.5">
      <c r="A372" s="9" t="s">
        <v>767</v>
      </c>
      <c r="B372" s="11" t="s">
        <v>768</v>
      </c>
      <c r="C372" s="12" t="s">
        <v>89</v>
      </c>
      <c r="D372" s="13">
        <v>29.4</v>
      </c>
      <c r="E372" s="14">
        <v>34.54</v>
      </c>
      <c r="F372" s="14">
        <v>20.350000000000001</v>
      </c>
      <c r="G372" s="14">
        <v>41.57</v>
      </c>
      <c r="H372" s="15">
        <v>23.65</v>
      </c>
      <c r="I372" s="16">
        <f>ROUND('BDI Principal'!D14,2)</f>
        <v>20.350000000000001</v>
      </c>
      <c r="J372" s="17">
        <f t="shared" si="32"/>
        <v>28.46</v>
      </c>
      <c r="K372" s="17">
        <f t="shared" si="33"/>
        <v>836.72</v>
      </c>
      <c r="L372" s="2" t="s">
        <v>32</v>
      </c>
    </row>
    <row r="373" spans="1:12" ht="33.75">
      <c r="A373" s="9" t="s">
        <v>769</v>
      </c>
      <c r="B373" s="11" t="s">
        <v>770</v>
      </c>
      <c r="C373" s="12" t="s">
        <v>61</v>
      </c>
      <c r="D373" s="13">
        <v>22</v>
      </c>
      <c r="E373" s="14">
        <v>13.68</v>
      </c>
      <c r="F373" s="14">
        <v>20.350000000000001</v>
      </c>
      <c r="G373" s="14">
        <v>16.46</v>
      </c>
      <c r="H373" s="15">
        <v>9.36</v>
      </c>
      <c r="I373" s="16">
        <f>ROUND('BDI Principal'!D14,2)</f>
        <v>20.350000000000001</v>
      </c>
      <c r="J373" s="17">
        <f t="shared" si="32"/>
        <v>11.26</v>
      </c>
      <c r="K373" s="17">
        <f t="shared" si="33"/>
        <v>247.72</v>
      </c>
      <c r="L373" s="2" t="s">
        <v>32</v>
      </c>
    </row>
    <row r="374" spans="1:12" ht="33.75">
      <c r="A374" s="9" t="s">
        <v>771</v>
      </c>
      <c r="B374" s="11" t="s">
        <v>772</v>
      </c>
      <c r="C374" s="12" t="s">
        <v>61</v>
      </c>
      <c r="D374" s="13">
        <v>26</v>
      </c>
      <c r="E374" s="14">
        <v>4.8600000000000003</v>
      </c>
      <c r="F374" s="14">
        <v>20.350000000000001</v>
      </c>
      <c r="G374" s="14">
        <v>5.85</v>
      </c>
      <c r="H374" s="15">
        <v>3.33</v>
      </c>
      <c r="I374" s="16">
        <f>ROUND('BDI Principal'!D14,2)</f>
        <v>20.350000000000001</v>
      </c>
      <c r="J374" s="17">
        <f t="shared" si="32"/>
        <v>4.01</v>
      </c>
      <c r="K374" s="17">
        <f t="shared" si="33"/>
        <v>104.26</v>
      </c>
      <c r="L374" s="2" t="s">
        <v>32</v>
      </c>
    </row>
    <row r="375" spans="1:12">
      <c r="A375" s="9" t="s">
        <v>773</v>
      </c>
      <c r="B375" s="11" t="s">
        <v>774</v>
      </c>
      <c r="C375" s="12" t="s">
        <v>61</v>
      </c>
      <c r="D375" s="13">
        <v>1</v>
      </c>
      <c r="E375" s="14">
        <v>15.78</v>
      </c>
      <c r="F375" s="14">
        <v>20.350000000000001</v>
      </c>
      <c r="G375" s="14">
        <v>18.989999999999998</v>
      </c>
      <c r="H375" s="15">
        <v>10.8</v>
      </c>
      <c r="I375" s="16">
        <f>ROUND('BDI Principal'!D14,2)</f>
        <v>20.350000000000001</v>
      </c>
      <c r="J375" s="17">
        <f t="shared" si="32"/>
        <v>13</v>
      </c>
      <c r="K375" s="17">
        <f t="shared" si="33"/>
        <v>13</v>
      </c>
      <c r="L375" s="2" t="s">
        <v>32</v>
      </c>
    </row>
    <row r="376" spans="1:12" ht="56.25">
      <c r="A376" s="9" t="s">
        <v>775</v>
      </c>
      <c r="B376" s="11" t="s">
        <v>776</v>
      </c>
      <c r="C376" s="12" t="s">
        <v>89</v>
      </c>
      <c r="D376" s="13">
        <v>113.6</v>
      </c>
      <c r="E376" s="14">
        <v>23.52</v>
      </c>
      <c r="F376" s="14">
        <v>20.350000000000001</v>
      </c>
      <c r="G376" s="14">
        <v>28.31</v>
      </c>
      <c r="H376" s="15">
        <v>16.11</v>
      </c>
      <c r="I376" s="16">
        <f>ROUND('BDI Principal'!D14,2)</f>
        <v>20.350000000000001</v>
      </c>
      <c r="J376" s="17">
        <f t="shared" si="32"/>
        <v>19.39</v>
      </c>
      <c r="K376" s="17">
        <f t="shared" si="33"/>
        <v>2202.6999999999998</v>
      </c>
      <c r="L376" s="2" t="s">
        <v>32</v>
      </c>
    </row>
    <row r="377" spans="1:12" ht="56.25">
      <c r="A377" s="9" t="s">
        <v>777</v>
      </c>
      <c r="B377" s="11" t="s">
        <v>778</v>
      </c>
      <c r="C377" s="12" t="s">
        <v>89</v>
      </c>
      <c r="D377" s="13">
        <v>1099.5999999999999</v>
      </c>
      <c r="E377" s="14">
        <v>18.91</v>
      </c>
      <c r="F377" s="14">
        <v>20.350000000000001</v>
      </c>
      <c r="G377" s="14">
        <v>22.76</v>
      </c>
      <c r="H377" s="15">
        <v>12.95</v>
      </c>
      <c r="I377" s="16">
        <f>ROUND('BDI Principal'!D14,2)</f>
        <v>20.350000000000001</v>
      </c>
      <c r="J377" s="17">
        <f t="shared" si="32"/>
        <v>15.59</v>
      </c>
      <c r="K377" s="17">
        <f t="shared" si="33"/>
        <v>17142.759999999998</v>
      </c>
      <c r="L377" s="2" t="s">
        <v>32</v>
      </c>
    </row>
    <row r="378" spans="1:12" ht="45">
      <c r="A378" s="9" t="s">
        <v>779</v>
      </c>
      <c r="B378" s="11" t="s">
        <v>780</v>
      </c>
      <c r="C378" s="12" t="s">
        <v>89</v>
      </c>
      <c r="D378" s="13">
        <v>42.9</v>
      </c>
      <c r="E378" s="14">
        <v>18.309999999999999</v>
      </c>
      <c r="F378" s="14">
        <v>20.350000000000001</v>
      </c>
      <c r="G378" s="14">
        <v>22.04</v>
      </c>
      <c r="H378" s="15">
        <v>12.54</v>
      </c>
      <c r="I378" s="16">
        <f>ROUND('BDI Principal'!D14,2)</f>
        <v>20.350000000000001</v>
      </c>
      <c r="J378" s="17">
        <f t="shared" si="32"/>
        <v>15.09</v>
      </c>
      <c r="K378" s="17">
        <f t="shared" si="33"/>
        <v>647.36</v>
      </c>
      <c r="L378" s="2" t="s">
        <v>32</v>
      </c>
    </row>
    <row r="379" spans="1:12" ht="45">
      <c r="A379" s="9" t="s">
        <v>781</v>
      </c>
      <c r="B379" s="11" t="s">
        <v>782</v>
      </c>
      <c r="C379" s="12" t="s">
        <v>89</v>
      </c>
      <c r="D379" s="13">
        <v>133.19999999999999</v>
      </c>
      <c r="E379" s="14">
        <v>19.41</v>
      </c>
      <c r="F379" s="14">
        <v>20.350000000000001</v>
      </c>
      <c r="G379" s="14">
        <v>23.36</v>
      </c>
      <c r="H379" s="15">
        <v>13.29</v>
      </c>
      <c r="I379" s="16">
        <f>ROUND('BDI Principal'!D14,2)</f>
        <v>20.350000000000001</v>
      </c>
      <c r="J379" s="17">
        <f t="shared" si="32"/>
        <v>15.99</v>
      </c>
      <c r="K379" s="17">
        <f t="shared" si="33"/>
        <v>2129.87</v>
      </c>
      <c r="L379" s="2" t="s">
        <v>32</v>
      </c>
    </row>
    <row r="380" spans="1:12" ht="45">
      <c r="A380" s="9" t="s">
        <v>783</v>
      </c>
      <c r="B380" s="11" t="s">
        <v>784</v>
      </c>
      <c r="C380" s="12" t="s">
        <v>89</v>
      </c>
      <c r="D380" s="13">
        <v>41.4</v>
      </c>
      <c r="E380" s="14">
        <v>26.69</v>
      </c>
      <c r="F380" s="14">
        <v>20.350000000000001</v>
      </c>
      <c r="G380" s="14">
        <v>32.119999999999997</v>
      </c>
      <c r="H380" s="15">
        <v>18.27</v>
      </c>
      <c r="I380" s="16">
        <f>ROUND('BDI Principal'!D14,2)</f>
        <v>20.350000000000001</v>
      </c>
      <c r="J380" s="17">
        <f t="shared" si="32"/>
        <v>21.99</v>
      </c>
      <c r="K380" s="17">
        <f t="shared" si="33"/>
        <v>910.39</v>
      </c>
      <c r="L380" s="2" t="s">
        <v>32</v>
      </c>
    </row>
    <row r="381" spans="1:12" ht="22.5">
      <c r="A381" s="9" t="s">
        <v>785</v>
      </c>
      <c r="B381" s="11" t="s">
        <v>786</v>
      </c>
      <c r="C381" s="12" t="s">
        <v>89</v>
      </c>
      <c r="D381" s="13">
        <v>1</v>
      </c>
      <c r="E381" s="14">
        <v>29.7</v>
      </c>
      <c r="F381" s="14">
        <v>20.350000000000001</v>
      </c>
      <c r="G381" s="14">
        <v>35.74</v>
      </c>
      <c r="H381" s="15">
        <v>20.329999999999998</v>
      </c>
      <c r="I381" s="16">
        <f>ROUND('BDI Principal'!D14,2)</f>
        <v>20.350000000000001</v>
      </c>
      <c r="J381" s="17">
        <f t="shared" si="32"/>
        <v>24.47</v>
      </c>
      <c r="K381" s="17">
        <f t="shared" si="33"/>
        <v>24.47</v>
      </c>
      <c r="L381" s="2" t="s">
        <v>32</v>
      </c>
    </row>
    <row r="382" spans="1:12" ht="56.25">
      <c r="A382" s="9" t="s">
        <v>787</v>
      </c>
      <c r="B382" s="11" t="s">
        <v>645</v>
      </c>
      <c r="C382" s="12" t="s">
        <v>61</v>
      </c>
      <c r="D382" s="13">
        <v>29</v>
      </c>
      <c r="E382" s="14">
        <v>220.1</v>
      </c>
      <c r="F382" s="14">
        <v>20.350000000000001</v>
      </c>
      <c r="G382" s="14">
        <v>264.89</v>
      </c>
      <c r="H382" s="15">
        <v>150.69</v>
      </c>
      <c r="I382" s="16">
        <f>ROUND('BDI Principal'!D14,2)</f>
        <v>20.350000000000001</v>
      </c>
      <c r="J382" s="17">
        <f t="shared" ref="J382:J413" si="34">ROUND((ROUND(H382,2)*I382/100)+ROUND(H382,2),2)</f>
        <v>181.36</v>
      </c>
      <c r="K382" s="17">
        <f t="shared" ref="K382:K413" si="35">ROUND(D382*J382,2)</f>
        <v>5259.44</v>
      </c>
      <c r="L382" s="2" t="s">
        <v>32</v>
      </c>
    </row>
    <row r="383" spans="1:12" ht="33.75">
      <c r="A383" s="9" t="s">
        <v>788</v>
      </c>
      <c r="B383" s="11" t="s">
        <v>789</v>
      </c>
      <c r="C383" s="12" t="s">
        <v>61</v>
      </c>
      <c r="D383" s="13">
        <v>92</v>
      </c>
      <c r="E383" s="14">
        <v>9.5500000000000007</v>
      </c>
      <c r="F383" s="14">
        <v>20.350000000000001</v>
      </c>
      <c r="G383" s="14">
        <v>11.49</v>
      </c>
      <c r="H383" s="15">
        <v>6.54</v>
      </c>
      <c r="I383" s="16">
        <f>ROUND('BDI Principal'!D14,2)</f>
        <v>20.350000000000001</v>
      </c>
      <c r="J383" s="17">
        <f t="shared" si="34"/>
        <v>7.87</v>
      </c>
      <c r="K383" s="17">
        <f t="shared" si="35"/>
        <v>724.04</v>
      </c>
      <c r="L383" s="2" t="s">
        <v>32</v>
      </c>
    </row>
    <row r="384" spans="1:12" ht="33.75">
      <c r="A384" s="9" t="s">
        <v>790</v>
      </c>
      <c r="B384" s="11" t="s">
        <v>791</v>
      </c>
      <c r="C384" s="12" t="s">
        <v>61</v>
      </c>
      <c r="D384" s="13">
        <v>2</v>
      </c>
      <c r="E384" s="14">
        <v>58.89</v>
      </c>
      <c r="F384" s="14">
        <v>20.350000000000001</v>
      </c>
      <c r="G384" s="14">
        <v>70.87</v>
      </c>
      <c r="H384" s="15">
        <v>40.32</v>
      </c>
      <c r="I384" s="16">
        <f>ROUND('BDI Principal'!D14,2)</f>
        <v>20.350000000000001</v>
      </c>
      <c r="J384" s="17">
        <f t="shared" si="34"/>
        <v>48.53</v>
      </c>
      <c r="K384" s="17">
        <f t="shared" si="35"/>
        <v>97.06</v>
      </c>
      <c r="L384" s="2" t="s">
        <v>32</v>
      </c>
    </row>
    <row r="385" spans="1:12" ht="33.75">
      <c r="A385" s="9" t="s">
        <v>792</v>
      </c>
      <c r="B385" s="11" t="s">
        <v>793</v>
      </c>
      <c r="C385" s="12" t="s">
        <v>61</v>
      </c>
      <c r="D385" s="13">
        <v>1</v>
      </c>
      <c r="E385" s="14">
        <v>3920.09</v>
      </c>
      <c r="F385" s="14">
        <v>20.350000000000001</v>
      </c>
      <c r="G385" s="14">
        <v>4717.83</v>
      </c>
      <c r="H385" s="15">
        <v>2683.95</v>
      </c>
      <c r="I385" s="16">
        <f>ROUND('BDI Principal'!D14,2)</f>
        <v>20.350000000000001</v>
      </c>
      <c r="J385" s="17">
        <f t="shared" si="34"/>
        <v>3230.13</v>
      </c>
      <c r="K385" s="17">
        <f t="shared" si="35"/>
        <v>3230.13</v>
      </c>
      <c r="L385" s="2" t="s">
        <v>32</v>
      </c>
    </row>
    <row r="386" spans="1:12" ht="22.5">
      <c r="A386" s="9" t="s">
        <v>794</v>
      </c>
      <c r="B386" s="11" t="s">
        <v>795</v>
      </c>
      <c r="C386" s="12" t="s">
        <v>61</v>
      </c>
      <c r="D386" s="13">
        <v>1</v>
      </c>
      <c r="E386" s="14">
        <v>415.77</v>
      </c>
      <c r="F386" s="14">
        <v>20.350000000000001</v>
      </c>
      <c r="G386" s="14">
        <v>500.38</v>
      </c>
      <c r="H386" s="15">
        <v>284.66000000000003</v>
      </c>
      <c r="I386" s="16">
        <f>ROUND('BDI Principal'!D14,2)</f>
        <v>20.350000000000001</v>
      </c>
      <c r="J386" s="17">
        <f t="shared" si="34"/>
        <v>342.59</v>
      </c>
      <c r="K386" s="17">
        <f t="shared" si="35"/>
        <v>342.59</v>
      </c>
      <c r="L386" s="2" t="s">
        <v>32</v>
      </c>
    </row>
    <row r="387" spans="1:12" ht="22.5">
      <c r="A387" s="9" t="s">
        <v>796</v>
      </c>
      <c r="B387" s="11" t="s">
        <v>797</v>
      </c>
      <c r="C387" s="12" t="s">
        <v>61</v>
      </c>
      <c r="D387" s="13">
        <v>1</v>
      </c>
      <c r="E387" s="14">
        <v>28.7</v>
      </c>
      <c r="F387" s="14">
        <v>20.350000000000001</v>
      </c>
      <c r="G387" s="14">
        <v>34.54</v>
      </c>
      <c r="H387" s="15">
        <v>19.649999999999999</v>
      </c>
      <c r="I387" s="16">
        <f>ROUND('BDI Principal'!D14,2)</f>
        <v>20.350000000000001</v>
      </c>
      <c r="J387" s="17">
        <f t="shared" si="34"/>
        <v>23.65</v>
      </c>
      <c r="K387" s="17">
        <f t="shared" si="35"/>
        <v>23.65</v>
      </c>
      <c r="L387" s="2" t="s">
        <v>32</v>
      </c>
    </row>
    <row r="388" spans="1:12" ht="22.5">
      <c r="A388" s="9" t="s">
        <v>798</v>
      </c>
      <c r="B388" s="11" t="s">
        <v>799</v>
      </c>
      <c r="C388" s="12" t="s">
        <v>89</v>
      </c>
      <c r="D388" s="13">
        <v>2</v>
      </c>
      <c r="E388" s="14">
        <v>156.5</v>
      </c>
      <c r="F388" s="14">
        <v>20.350000000000001</v>
      </c>
      <c r="G388" s="14">
        <v>188.35</v>
      </c>
      <c r="H388" s="15">
        <v>107.15</v>
      </c>
      <c r="I388" s="16">
        <f>ROUND('BDI Principal'!D14,2)</f>
        <v>20.350000000000001</v>
      </c>
      <c r="J388" s="17">
        <f t="shared" si="34"/>
        <v>128.96</v>
      </c>
      <c r="K388" s="17">
        <f t="shared" si="35"/>
        <v>257.92</v>
      </c>
      <c r="L388" s="2" t="s">
        <v>32</v>
      </c>
    </row>
    <row r="389" spans="1:12">
      <c r="A389" s="9" t="s">
        <v>800</v>
      </c>
      <c r="B389" s="40" t="s">
        <v>801</v>
      </c>
      <c r="C389" s="46"/>
      <c r="D389" s="46"/>
      <c r="E389" s="46"/>
      <c r="F389" s="46"/>
      <c r="G389" s="46"/>
      <c r="H389" s="46"/>
      <c r="I389" s="46"/>
      <c r="J389" s="46"/>
      <c r="K389" s="46"/>
      <c r="L389" s="2" t="s">
        <v>48</v>
      </c>
    </row>
    <row r="390" spans="1:12" ht="45">
      <c r="A390" s="9" t="s">
        <v>802</v>
      </c>
      <c r="B390" s="11" t="s">
        <v>803</v>
      </c>
      <c r="C390" s="12" t="s">
        <v>61</v>
      </c>
      <c r="D390" s="13">
        <v>18</v>
      </c>
      <c r="E390" s="14">
        <v>109.83</v>
      </c>
      <c r="F390" s="14">
        <v>20.350000000000001</v>
      </c>
      <c r="G390" s="14">
        <v>132.18</v>
      </c>
      <c r="H390" s="15">
        <v>75.2</v>
      </c>
      <c r="I390" s="16">
        <f>ROUND('BDI Principal'!D14,2)</f>
        <v>20.350000000000001</v>
      </c>
      <c r="J390" s="17">
        <f>ROUND((ROUND(H390,2)*I390/100)+ROUND(H390,2),2)</f>
        <v>90.5</v>
      </c>
      <c r="K390" s="17">
        <f>ROUND(D390*J390,2)</f>
        <v>1629</v>
      </c>
      <c r="L390" s="2" t="s">
        <v>32</v>
      </c>
    </row>
    <row r="391" spans="1:12" ht="45">
      <c r="A391" s="9" t="s">
        <v>804</v>
      </c>
      <c r="B391" s="11" t="s">
        <v>805</v>
      </c>
      <c r="C391" s="12" t="s">
        <v>61</v>
      </c>
      <c r="D391" s="13">
        <v>25</v>
      </c>
      <c r="E391" s="14">
        <v>278.37</v>
      </c>
      <c r="F391" s="14">
        <v>20.350000000000001</v>
      </c>
      <c r="G391" s="14">
        <v>335.02</v>
      </c>
      <c r="H391" s="15">
        <v>190.59</v>
      </c>
      <c r="I391" s="16">
        <f>ROUND('BDI Principal'!D14,2)</f>
        <v>20.350000000000001</v>
      </c>
      <c r="J391" s="17">
        <f>ROUND((ROUND(H391,2)*I391/100)+ROUND(H391,2),2)</f>
        <v>229.38</v>
      </c>
      <c r="K391" s="17">
        <f>ROUND(D391*J391,2)</f>
        <v>5734.5</v>
      </c>
      <c r="L391" s="2" t="s">
        <v>32</v>
      </c>
    </row>
    <row r="392" spans="1:12" ht="22.5">
      <c r="A392" s="9" t="s">
        <v>806</v>
      </c>
      <c r="B392" s="11" t="s">
        <v>807</v>
      </c>
      <c r="C392" s="12" t="s">
        <v>289</v>
      </c>
      <c r="D392" s="13">
        <v>10</v>
      </c>
      <c r="E392" s="14">
        <v>23.58</v>
      </c>
      <c r="F392" s="14">
        <v>20.350000000000001</v>
      </c>
      <c r="G392" s="14">
        <v>28.38</v>
      </c>
      <c r="H392" s="15">
        <v>16.149999999999999</v>
      </c>
      <c r="I392" s="16">
        <f>ROUND('BDI Principal'!D14,2)</f>
        <v>20.350000000000001</v>
      </c>
      <c r="J392" s="17">
        <f>ROUND((ROUND(H392,2)*I392/100)+ROUND(H392,2),2)</f>
        <v>19.440000000000001</v>
      </c>
      <c r="K392" s="17">
        <f>ROUND(D392*J392,2)</f>
        <v>194.4</v>
      </c>
      <c r="L392" s="2" t="s">
        <v>32</v>
      </c>
    </row>
    <row r="393" spans="1:12" ht="22.5">
      <c r="A393" s="9" t="s">
        <v>808</v>
      </c>
      <c r="B393" s="11" t="s">
        <v>809</v>
      </c>
      <c r="C393" s="12" t="s">
        <v>61</v>
      </c>
      <c r="D393" s="13">
        <v>50</v>
      </c>
      <c r="E393" s="14">
        <v>183.02</v>
      </c>
      <c r="F393" s="14">
        <v>20.350000000000001</v>
      </c>
      <c r="G393" s="14">
        <v>220.26</v>
      </c>
      <c r="H393" s="15">
        <v>125.3</v>
      </c>
      <c r="I393" s="16">
        <f>ROUND('BDI Principal'!D14,2)</f>
        <v>20.350000000000001</v>
      </c>
      <c r="J393" s="17">
        <f>ROUND((ROUND(H393,2)*I393/100)+ROUND(H393,2),2)</f>
        <v>150.80000000000001</v>
      </c>
      <c r="K393" s="17">
        <f>ROUND(D393*J393,2)</f>
        <v>7540</v>
      </c>
      <c r="L393" s="2" t="s">
        <v>32</v>
      </c>
    </row>
    <row r="394" spans="1:12" ht="22.5">
      <c r="A394" s="9" t="s">
        <v>810</v>
      </c>
      <c r="B394" s="11" t="s">
        <v>811</v>
      </c>
      <c r="C394" s="12" t="s">
        <v>61</v>
      </c>
      <c r="D394" s="13">
        <v>6</v>
      </c>
      <c r="E394" s="14">
        <v>356.42</v>
      </c>
      <c r="F394" s="14">
        <v>20.350000000000001</v>
      </c>
      <c r="G394" s="14">
        <v>428.95</v>
      </c>
      <c r="H394" s="15">
        <v>244.03</v>
      </c>
      <c r="I394" s="16">
        <f>ROUND('BDI Principal'!D14,2)</f>
        <v>20.350000000000001</v>
      </c>
      <c r="J394" s="17">
        <f>ROUND((ROUND(H394,2)*I394/100)+ROUND(H394,2),2)</f>
        <v>293.69</v>
      </c>
      <c r="K394" s="17">
        <f>ROUND(D394*J394,2)</f>
        <v>1762.14</v>
      </c>
      <c r="L394" s="2" t="s">
        <v>32</v>
      </c>
    </row>
    <row r="395" spans="1:12">
      <c r="A395" s="9" t="s">
        <v>812</v>
      </c>
      <c r="B395" s="40" t="s">
        <v>813</v>
      </c>
      <c r="C395" s="46"/>
      <c r="D395" s="46"/>
      <c r="E395" s="46"/>
      <c r="F395" s="46"/>
      <c r="G395" s="46"/>
      <c r="H395" s="46"/>
      <c r="I395" s="46"/>
      <c r="J395" s="46"/>
      <c r="K395" s="46"/>
      <c r="L395" s="2" t="s">
        <v>48</v>
      </c>
    </row>
    <row r="396" spans="1:12" ht="45">
      <c r="A396" s="9" t="s">
        <v>814</v>
      </c>
      <c r="B396" s="11" t="s">
        <v>815</v>
      </c>
      <c r="C396" s="12" t="s">
        <v>61</v>
      </c>
      <c r="D396" s="13">
        <v>1</v>
      </c>
      <c r="E396" s="14">
        <v>370.37</v>
      </c>
      <c r="F396" s="14">
        <v>20.350000000000001</v>
      </c>
      <c r="G396" s="14">
        <v>445.74</v>
      </c>
      <c r="H396" s="15">
        <v>253.58</v>
      </c>
      <c r="I396" s="16">
        <f>ROUND('BDI Principal'!D14,2)</f>
        <v>20.350000000000001</v>
      </c>
      <c r="J396" s="17">
        <f t="shared" ref="J396:J408" si="36">ROUND((ROUND(H396,2)*I396/100)+ROUND(H396,2),2)</f>
        <v>305.18</v>
      </c>
      <c r="K396" s="17">
        <f t="shared" ref="K396:K408" si="37">ROUND(D396*J396,2)</f>
        <v>305.18</v>
      </c>
      <c r="L396" s="2" t="s">
        <v>32</v>
      </c>
    </row>
    <row r="397" spans="1:12" ht="45">
      <c r="A397" s="9" t="s">
        <v>816</v>
      </c>
      <c r="B397" s="11" t="s">
        <v>817</v>
      </c>
      <c r="C397" s="12" t="s">
        <v>61</v>
      </c>
      <c r="D397" s="13">
        <v>9</v>
      </c>
      <c r="E397" s="14">
        <v>1123.54</v>
      </c>
      <c r="F397" s="14">
        <v>20.350000000000001</v>
      </c>
      <c r="G397" s="14">
        <v>1352.18</v>
      </c>
      <c r="H397" s="15">
        <v>769.25</v>
      </c>
      <c r="I397" s="16">
        <f>ROUND('BDI Principal'!D14,2)</f>
        <v>20.350000000000001</v>
      </c>
      <c r="J397" s="17">
        <f t="shared" si="36"/>
        <v>925.79</v>
      </c>
      <c r="K397" s="17">
        <f t="shared" si="37"/>
        <v>8332.11</v>
      </c>
      <c r="L397" s="2" t="s">
        <v>32</v>
      </c>
    </row>
    <row r="398" spans="1:12" ht="33.75">
      <c r="A398" s="9" t="s">
        <v>818</v>
      </c>
      <c r="B398" s="11" t="s">
        <v>819</v>
      </c>
      <c r="C398" s="12" t="s">
        <v>61</v>
      </c>
      <c r="D398" s="13">
        <v>9</v>
      </c>
      <c r="E398" s="14">
        <v>50.72</v>
      </c>
      <c r="F398" s="14">
        <v>20.350000000000001</v>
      </c>
      <c r="G398" s="14">
        <v>61.04</v>
      </c>
      <c r="H398" s="15">
        <v>34.729999999999997</v>
      </c>
      <c r="I398" s="16">
        <f>ROUND('BDI Principal'!D14,2)</f>
        <v>20.350000000000001</v>
      </c>
      <c r="J398" s="17">
        <f t="shared" si="36"/>
        <v>41.8</v>
      </c>
      <c r="K398" s="17">
        <f t="shared" si="37"/>
        <v>376.2</v>
      </c>
      <c r="L398" s="2" t="s">
        <v>32</v>
      </c>
    </row>
    <row r="399" spans="1:12" ht="33.75">
      <c r="A399" s="9" t="s">
        <v>820</v>
      </c>
      <c r="B399" s="11" t="s">
        <v>821</v>
      </c>
      <c r="C399" s="12" t="s">
        <v>61</v>
      </c>
      <c r="D399" s="13">
        <v>9</v>
      </c>
      <c r="E399" s="14">
        <v>108.02</v>
      </c>
      <c r="F399" s="14">
        <v>20.350000000000001</v>
      </c>
      <c r="G399" s="14">
        <v>130</v>
      </c>
      <c r="H399" s="15">
        <v>73.959999999999994</v>
      </c>
      <c r="I399" s="16">
        <f>ROUND('BDI Principal'!D14,2)</f>
        <v>20.350000000000001</v>
      </c>
      <c r="J399" s="17">
        <f t="shared" si="36"/>
        <v>89.01</v>
      </c>
      <c r="K399" s="17">
        <f t="shared" si="37"/>
        <v>801.09</v>
      </c>
      <c r="L399" s="2" t="s">
        <v>32</v>
      </c>
    </row>
    <row r="400" spans="1:12" ht="22.5">
      <c r="A400" s="9" t="s">
        <v>822</v>
      </c>
      <c r="B400" s="11" t="s">
        <v>823</v>
      </c>
      <c r="C400" s="12" t="s">
        <v>61</v>
      </c>
      <c r="D400" s="13">
        <v>1</v>
      </c>
      <c r="E400" s="14">
        <v>127.62</v>
      </c>
      <c r="F400" s="14">
        <v>20.350000000000001</v>
      </c>
      <c r="G400" s="14">
        <v>153.59</v>
      </c>
      <c r="H400" s="15">
        <v>87.38</v>
      </c>
      <c r="I400" s="16">
        <f>ROUND('BDI Principal'!D14,2)</f>
        <v>20.350000000000001</v>
      </c>
      <c r="J400" s="17">
        <f t="shared" si="36"/>
        <v>105.16</v>
      </c>
      <c r="K400" s="17">
        <f t="shared" si="37"/>
        <v>105.16</v>
      </c>
      <c r="L400" s="2" t="s">
        <v>32</v>
      </c>
    </row>
    <row r="401" spans="1:12" ht="22.5">
      <c r="A401" s="9" t="s">
        <v>824</v>
      </c>
      <c r="B401" s="11" t="s">
        <v>825</v>
      </c>
      <c r="C401" s="12" t="s">
        <v>61</v>
      </c>
      <c r="D401" s="13">
        <v>2</v>
      </c>
      <c r="E401" s="14">
        <v>152.52000000000001</v>
      </c>
      <c r="F401" s="14">
        <v>20.350000000000001</v>
      </c>
      <c r="G401" s="14">
        <v>183.56</v>
      </c>
      <c r="H401" s="15">
        <v>104.43</v>
      </c>
      <c r="I401" s="16">
        <f>ROUND('BDI Principal'!D14,2)</f>
        <v>20.350000000000001</v>
      </c>
      <c r="J401" s="17">
        <f t="shared" si="36"/>
        <v>125.68</v>
      </c>
      <c r="K401" s="17">
        <f t="shared" si="37"/>
        <v>251.36</v>
      </c>
      <c r="L401" s="2" t="s">
        <v>32</v>
      </c>
    </row>
    <row r="402" spans="1:12" ht="22.5">
      <c r="A402" s="9" t="s">
        <v>826</v>
      </c>
      <c r="B402" s="11" t="s">
        <v>827</v>
      </c>
      <c r="C402" s="12" t="s">
        <v>61</v>
      </c>
      <c r="D402" s="13">
        <v>24</v>
      </c>
      <c r="E402" s="14">
        <v>27.01</v>
      </c>
      <c r="F402" s="14">
        <v>20.350000000000001</v>
      </c>
      <c r="G402" s="14">
        <v>32.51</v>
      </c>
      <c r="H402" s="15">
        <v>18.489999999999998</v>
      </c>
      <c r="I402" s="16">
        <f>ROUND('BDI Principal'!D14,2)</f>
        <v>20.350000000000001</v>
      </c>
      <c r="J402" s="17">
        <f t="shared" si="36"/>
        <v>22.25</v>
      </c>
      <c r="K402" s="17">
        <f t="shared" si="37"/>
        <v>534</v>
      </c>
      <c r="L402" s="2" t="s">
        <v>32</v>
      </c>
    </row>
    <row r="403" spans="1:12" ht="33.75">
      <c r="A403" s="9" t="s">
        <v>828</v>
      </c>
      <c r="B403" s="11" t="s">
        <v>829</v>
      </c>
      <c r="C403" s="12" t="s">
        <v>61</v>
      </c>
      <c r="D403" s="13">
        <v>1</v>
      </c>
      <c r="E403" s="14">
        <v>126.08</v>
      </c>
      <c r="F403" s="14">
        <v>20.350000000000001</v>
      </c>
      <c r="G403" s="14">
        <v>151.74</v>
      </c>
      <c r="H403" s="15">
        <v>86.32</v>
      </c>
      <c r="I403" s="16">
        <f>ROUND('BDI Principal'!D14,2)</f>
        <v>20.350000000000001</v>
      </c>
      <c r="J403" s="17">
        <f t="shared" si="36"/>
        <v>103.89</v>
      </c>
      <c r="K403" s="17">
        <f t="shared" si="37"/>
        <v>103.89</v>
      </c>
      <c r="L403" s="2" t="s">
        <v>32</v>
      </c>
    </row>
    <row r="404" spans="1:12" ht="33.75">
      <c r="A404" s="9" t="s">
        <v>830</v>
      </c>
      <c r="B404" s="11" t="s">
        <v>831</v>
      </c>
      <c r="C404" s="12" t="s">
        <v>61</v>
      </c>
      <c r="D404" s="13">
        <v>1</v>
      </c>
      <c r="E404" s="14">
        <v>31.49</v>
      </c>
      <c r="F404" s="14">
        <v>20.350000000000001</v>
      </c>
      <c r="G404" s="14">
        <v>37.9</v>
      </c>
      <c r="H404" s="15">
        <v>21.56</v>
      </c>
      <c r="I404" s="16">
        <f>ROUND('BDI Principal'!D14,2)</f>
        <v>20.350000000000001</v>
      </c>
      <c r="J404" s="17">
        <f t="shared" si="36"/>
        <v>25.95</v>
      </c>
      <c r="K404" s="17">
        <f t="shared" si="37"/>
        <v>25.95</v>
      </c>
      <c r="L404" s="2" t="s">
        <v>32</v>
      </c>
    </row>
    <row r="405" spans="1:12" ht="22.5">
      <c r="A405" s="9" t="s">
        <v>832</v>
      </c>
      <c r="B405" s="11" t="s">
        <v>833</v>
      </c>
      <c r="C405" s="12" t="s">
        <v>679</v>
      </c>
      <c r="D405" s="13">
        <v>265</v>
      </c>
      <c r="E405" s="14">
        <v>38.31</v>
      </c>
      <c r="F405" s="14">
        <v>20.350000000000001</v>
      </c>
      <c r="G405" s="14">
        <v>46.11</v>
      </c>
      <c r="H405" s="15">
        <v>26.23</v>
      </c>
      <c r="I405" s="16">
        <f>ROUND('BDI Principal'!D14,2)</f>
        <v>20.350000000000001</v>
      </c>
      <c r="J405" s="17">
        <f t="shared" si="36"/>
        <v>31.57</v>
      </c>
      <c r="K405" s="17">
        <f t="shared" si="37"/>
        <v>8366.0499999999993</v>
      </c>
      <c r="L405" s="2" t="s">
        <v>32</v>
      </c>
    </row>
    <row r="406" spans="1:12" ht="22.5">
      <c r="A406" s="9" t="s">
        <v>834</v>
      </c>
      <c r="B406" s="11" t="s">
        <v>835</v>
      </c>
      <c r="C406" s="12" t="s">
        <v>679</v>
      </c>
      <c r="D406" s="13">
        <v>120</v>
      </c>
      <c r="E406" s="14">
        <v>54.57</v>
      </c>
      <c r="F406" s="14">
        <v>20.350000000000001</v>
      </c>
      <c r="G406" s="14">
        <v>65.67</v>
      </c>
      <c r="H406" s="15">
        <v>37.36</v>
      </c>
      <c r="I406" s="16">
        <f>ROUND('BDI Principal'!D14,2)</f>
        <v>20.350000000000001</v>
      </c>
      <c r="J406" s="17">
        <f t="shared" si="36"/>
        <v>44.96</v>
      </c>
      <c r="K406" s="17">
        <f t="shared" si="37"/>
        <v>5395.2</v>
      </c>
      <c r="L406" s="2" t="s">
        <v>32</v>
      </c>
    </row>
    <row r="407" spans="1:12" ht="33.75">
      <c r="A407" s="9" t="s">
        <v>836</v>
      </c>
      <c r="B407" s="11" t="s">
        <v>837</v>
      </c>
      <c r="C407" s="12" t="s">
        <v>61</v>
      </c>
      <c r="D407" s="13">
        <v>10</v>
      </c>
      <c r="E407" s="14">
        <v>61.6</v>
      </c>
      <c r="F407" s="14">
        <v>20.350000000000001</v>
      </c>
      <c r="G407" s="14">
        <v>74.14</v>
      </c>
      <c r="H407" s="15">
        <v>42.18</v>
      </c>
      <c r="I407" s="16">
        <f>ROUND('BDI Principal'!D14,2)</f>
        <v>20.350000000000001</v>
      </c>
      <c r="J407" s="17">
        <f t="shared" si="36"/>
        <v>50.76</v>
      </c>
      <c r="K407" s="17">
        <f t="shared" si="37"/>
        <v>507.6</v>
      </c>
      <c r="L407" s="2" t="s">
        <v>32</v>
      </c>
    </row>
    <row r="408" spans="1:12" ht="33.75">
      <c r="A408" s="9" t="s">
        <v>838</v>
      </c>
      <c r="B408" s="11" t="s">
        <v>839</v>
      </c>
      <c r="C408" s="12" t="s">
        <v>61</v>
      </c>
      <c r="D408" s="13">
        <v>5</v>
      </c>
      <c r="E408" s="14">
        <v>6.72</v>
      </c>
      <c r="F408" s="14">
        <v>20.350000000000001</v>
      </c>
      <c r="G408" s="14">
        <v>8.09</v>
      </c>
      <c r="H408" s="15">
        <v>4.5999999999999996</v>
      </c>
      <c r="I408" s="16">
        <f>ROUND('BDI Principal'!D14,2)</f>
        <v>20.350000000000001</v>
      </c>
      <c r="J408" s="17">
        <f t="shared" si="36"/>
        <v>5.54</v>
      </c>
      <c r="K408" s="17">
        <f t="shared" si="37"/>
        <v>27.7</v>
      </c>
      <c r="L408" s="2" t="s">
        <v>32</v>
      </c>
    </row>
    <row r="409" spans="1:12">
      <c r="A409" s="7" t="s">
        <v>840</v>
      </c>
      <c r="B409" s="39" t="s">
        <v>841</v>
      </c>
      <c r="C409" s="39"/>
      <c r="D409" s="39"/>
      <c r="E409" s="39"/>
      <c r="F409" s="39"/>
      <c r="G409" s="39"/>
      <c r="H409" s="39"/>
      <c r="I409" s="7"/>
      <c r="J409" s="7"/>
      <c r="K409" s="8">
        <f>SUM(K410:K427)</f>
        <v>79949.41</v>
      </c>
      <c r="L409" s="2" t="s">
        <v>45</v>
      </c>
    </row>
    <row r="410" spans="1:12">
      <c r="A410" s="9" t="s">
        <v>842</v>
      </c>
      <c r="B410" s="40" t="s">
        <v>655</v>
      </c>
      <c r="C410" s="46"/>
      <c r="D410" s="46"/>
      <c r="E410" s="46"/>
      <c r="F410" s="46"/>
      <c r="G410" s="46"/>
      <c r="H410" s="46"/>
      <c r="I410" s="46"/>
      <c r="J410" s="46"/>
      <c r="K410" s="46"/>
      <c r="L410" s="2" t="s">
        <v>48</v>
      </c>
    </row>
    <row r="411" spans="1:12" ht="56.25">
      <c r="A411" s="9" t="s">
        <v>843</v>
      </c>
      <c r="B411" s="11" t="s">
        <v>844</v>
      </c>
      <c r="C411" s="12" t="s">
        <v>89</v>
      </c>
      <c r="D411" s="13">
        <v>98</v>
      </c>
      <c r="E411" s="14">
        <v>25.8</v>
      </c>
      <c r="F411" s="14">
        <v>20.350000000000001</v>
      </c>
      <c r="G411" s="14">
        <v>31.05</v>
      </c>
      <c r="H411" s="15">
        <v>17.66</v>
      </c>
      <c r="I411" s="16">
        <f>ROUND('BDI Principal'!D14,2)</f>
        <v>20.350000000000001</v>
      </c>
      <c r="J411" s="17">
        <f t="shared" ref="J411:J422" si="38">ROUND((ROUND(H411,2)*I411/100)+ROUND(H411,2),2)</f>
        <v>21.25</v>
      </c>
      <c r="K411" s="17">
        <f t="shared" ref="K411:K422" si="39">ROUND(D411*J411,2)</f>
        <v>2082.5</v>
      </c>
      <c r="L411" s="2" t="s">
        <v>32</v>
      </c>
    </row>
    <row r="412" spans="1:12" ht="56.25">
      <c r="A412" s="9" t="s">
        <v>845</v>
      </c>
      <c r="B412" s="11" t="s">
        <v>846</v>
      </c>
      <c r="C412" s="12" t="s">
        <v>89</v>
      </c>
      <c r="D412" s="13">
        <v>22</v>
      </c>
      <c r="E412" s="14">
        <v>46.5</v>
      </c>
      <c r="F412" s="14">
        <v>20.350000000000001</v>
      </c>
      <c r="G412" s="14">
        <v>55.96</v>
      </c>
      <c r="H412" s="15">
        <v>31.84</v>
      </c>
      <c r="I412" s="16">
        <f>ROUND('BDI Principal'!D14,2)</f>
        <v>20.350000000000001</v>
      </c>
      <c r="J412" s="17">
        <f t="shared" si="38"/>
        <v>38.32</v>
      </c>
      <c r="K412" s="17">
        <f t="shared" si="39"/>
        <v>843.04</v>
      </c>
      <c r="L412" s="2" t="s">
        <v>32</v>
      </c>
    </row>
    <row r="413" spans="1:12" ht="56.25">
      <c r="A413" s="9" t="s">
        <v>847</v>
      </c>
      <c r="B413" s="11" t="s">
        <v>848</v>
      </c>
      <c r="C413" s="12" t="s">
        <v>89</v>
      </c>
      <c r="D413" s="13">
        <v>84</v>
      </c>
      <c r="E413" s="14">
        <v>58.08</v>
      </c>
      <c r="F413" s="14">
        <v>20.350000000000001</v>
      </c>
      <c r="G413" s="14">
        <v>69.900000000000006</v>
      </c>
      <c r="H413" s="15">
        <v>39.770000000000003</v>
      </c>
      <c r="I413" s="16">
        <f>ROUND('BDI Principal'!D14,2)</f>
        <v>20.350000000000001</v>
      </c>
      <c r="J413" s="17">
        <f t="shared" si="38"/>
        <v>47.86</v>
      </c>
      <c r="K413" s="17">
        <f t="shared" si="39"/>
        <v>4020.24</v>
      </c>
      <c r="L413" s="2" t="s">
        <v>32</v>
      </c>
    </row>
    <row r="414" spans="1:12" ht="56.25">
      <c r="A414" s="9" t="s">
        <v>849</v>
      </c>
      <c r="B414" s="11" t="s">
        <v>850</v>
      </c>
      <c r="C414" s="12" t="s">
        <v>89</v>
      </c>
      <c r="D414" s="13">
        <v>8</v>
      </c>
      <c r="E414" s="14">
        <v>64.819999999999993</v>
      </c>
      <c r="F414" s="14">
        <v>20.350000000000001</v>
      </c>
      <c r="G414" s="14">
        <v>78.010000000000005</v>
      </c>
      <c r="H414" s="15">
        <v>44.38</v>
      </c>
      <c r="I414" s="16">
        <f>ROUND('BDI Principal'!D14,2)</f>
        <v>20.350000000000001</v>
      </c>
      <c r="J414" s="17">
        <f t="shared" si="38"/>
        <v>53.41</v>
      </c>
      <c r="K414" s="17">
        <f t="shared" si="39"/>
        <v>427.28</v>
      </c>
      <c r="L414" s="2" t="s">
        <v>32</v>
      </c>
    </row>
    <row r="415" spans="1:12" ht="33.75">
      <c r="A415" s="9" t="s">
        <v>851</v>
      </c>
      <c r="B415" s="11" t="s">
        <v>852</v>
      </c>
      <c r="C415" s="12" t="s">
        <v>89</v>
      </c>
      <c r="D415" s="13">
        <v>128</v>
      </c>
      <c r="E415" s="14">
        <v>13.94</v>
      </c>
      <c r="F415" s="14">
        <v>20.350000000000001</v>
      </c>
      <c r="G415" s="14">
        <v>16.78</v>
      </c>
      <c r="H415" s="15">
        <v>9.5500000000000007</v>
      </c>
      <c r="I415" s="16">
        <f>ROUND('BDI Principal'!D14,2)</f>
        <v>20.350000000000001</v>
      </c>
      <c r="J415" s="17">
        <f t="shared" si="38"/>
        <v>11.49</v>
      </c>
      <c r="K415" s="17">
        <f t="shared" si="39"/>
        <v>1470.72</v>
      </c>
      <c r="L415" s="2" t="s">
        <v>32</v>
      </c>
    </row>
    <row r="416" spans="1:12" ht="22.5">
      <c r="A416" s="9" t="s">
        <v>853</v>
      </c>
      <c r="B416" s="11" t="s">
        <v>854</v>
      </c>
      <c r="C416" s="12" t="s">
        <v>61</v>
      </c>
      <c r="D416" s="13">
        <v>16</v>
      </c>
      <c r="E416" s="14">
        <v>41.43</v>
      </c>
      <c r="F416" s="14">
        <v>20.350000000000001</v>
      </c>
      <c r="G416" s="14">
        <v>49.86</v>
      </c>
      <c r="H416" s="15">
        <v>28.37</v>
      </c>
      <c r="I416" s="16">
        <f>ROUND('BDI Principal'!D14,2)</f>
        <v>20.350000000000001</v>
      </c>
      <c r="J416" s="17">
        <f t="shared" si="38"/>
        <v>34.14</v>
      </c>
      <c r="K416" s="17">
        <f t="shared" si="39"/>
        <v>546.24</v>
      </c>
      <c r="L416" s="2" t="s">
        <v>32</v>
      </c>
    </row>
    <row r="417" spans="1:12" ht="101.25">
      <c r="A417" s="9" t="s">
        <v>855</v>
      </c>
      <c r="B417" s="11" t="s">
        <v>856</v>
      </c>
      <c r="C417" s="12" t="s">
        <v>103</v>
      </c>
      <c r="D417" s="13">
        <v>636</v>
      </c>
      <c r="E417" s="14">
        <v>88.91</v>
      </c>
      <c r="F417" s="14">
        <v>20.350000000000001</v>
      </c>
      <c r="G417" s="14">
        <v>107</v>
      </c>
      <c r="H417" s="15">
        <v>60.87</v>
      </c>
      <c r="I417" s="16">
        <f>ROUND('BDI Principal'!D14,2)</f>
        <v>20.350000000000001</v>
      </c>
      <c r="J417" s="17">
        <f t="shared" si="38"/>
        <v>73.260000000000005</v>
      </c>
      <c r="K417" s="17">
        <f t="shared" si="39"/>
        <v>46593.36</v>
      </c>
      <c r="L417" s="2" t="s">
        <v>32</v>
      </c>
    </row>
    <row r="418" spans="1:12" ht="22.5">
      <c r="A418" s="9" t="s">
        <v>857</v>
      </c>
      <c r="B418" s="11" t="s">
        <v>858</v>
      </c>
      <c r="C418" s="12" t="s">
        <v>89</v>
      </c>
      <c r="D418" s="13">
        <v>24</v>
      </c>
      <c r="E418" s="14">
        <v>77.489999999999995</v>
      </c>
      <c r="F418" s="14">
        <v>20.350000000000001</v>
      </c>
      <c r="G418" s="14">
        <v>93.26</v>
      </c>
      <c r="H418" s="15">
        <v>53.06</v>
      </c>
      <c r="I418" s="16">
        <f>ROUND('BDI Principal'!D14,2)</f>
        <v>20.350000000000001</v>
      </c>
      <c r="J418" s="17">
        <f t="shared" si="38"/>
        <v>63.86</v>
      </c>
      <c r="K418" s="17">
        <f t="shared" si="39"/>
        <v>1532.64</v>
      </c>
      <c r="L418" s="2" t="s">
        <v>32</v>
      </c>
    </row>
    <row r="419" spans="1:12" ht="22.5">
      <c r="A419" s="9" t="s">
        <v>859</v>
      </c>
      <c r="B419" s="11" t="s">
        <v>860</v>
      </c>
      <c r="C419" s="12" t="s">
        <v>89</v>
      </c>
      <c r="D419" s="13">
        <v>28</v>
      </c>
      <c r="E419" s="14">
        <v>54.74</v>
      </c>
      <c r="F419" s="14">
        <v>20.350000000000001</v>
      </c>
      <c r="G419" s="14">
        <v>65.88</v>
      </c>
      <c r="H419" s="15">
        <v>37.479999999999997</v>
      </c>
      <c r="I419" s="16">
        <f>ROUND('BDI Principal'!D14,2)</f>
        <v>20.350000000000001</v>
      </c>
      <c r="J419" s="17">
        <f t="shared" si="38"/>
        <v>45.11</v>
      </c>
      <c r="K419" s="17">
        <f t="shared" si="39"/>
        <v>1263.08</v>
      </c>
      <c r="L419" s="2" t="s">
        <v>32</v>
      </c>
    </row>
    <row r="420" spans="1:12" ht="22.5">
      <c r="A420" s="9" t="s">
        <v>861</v>
      </c>
      <c r="B420" s="11" t="s">
        <v>862</v>
      </c>
      <c r="C420" s="12" t="s">
        <v>61</v>
      </c>
      <c r="D420" s="13">
        <v>25.33</v>
      </c>
      <c r="E420" s="14">
        <v>78.7</v>
      </c>
      <c r="F420" s="14">
        <v>20.350000000000001</v>
      </c>
      <c r="G420" s="14">
        <v>94.72</v>
      </c>
      <c r="H420" s="15">
        <v>53.89</v>
      </c>
      <c r="I420" s="16">
        <f>ROUND('BDI Principal'!D14,2)</f>
        <v>20.350000000000001</v>
      </c>
      <c r="J420" s="17">
        <f t="shared" si="38"/>
        <v>64.86</v>
      </c>
      <c r="K420" s="17">
        <f t="shared" si="39"/>
        <v>1642.9</v>
      </c>
      <c r="L420" s="2" t="s">
        <v>32</v>
      </c>
    </row>
    <row r="421" spans="1:12" ht="33.75">
      <c r="A421" s="9" t="s">
        <v>863</v>
      </c>
      <c r="B421" s="11" t="s">
        <v>864</v>
      </c>
      <c r="C421" s="12" t="s">
        <v>61</v>
      </c>
      <c r="D421" s="13">
        <v>52</v>
      </c>
      <c r="E421" s="14">
        <v>2.16</v>
      </c>
      <c r="F421" s="14">
        <v>20.350000000000001</v>
      </c>
      <c r="G421" s="14">
        <v>2.6</v>
      </c>
      <c r="H421" s="15">
        <v>1.48</v>
      </c>
      <c r="I421" s="16">
        <f>ROUND('BDI Principal'!D14,2)</f>
        <v>20.350000000000001</v>
      </c>
      <c r="J421" s="17">
        <f t="shared" si="38"/>
        <v>1.78</v>
      </c>
      <c r="K421" s="17">
        <f t="shared" si="39"/>
        <v>92.56</v>
      </c>
      <c r="L421" s="2" t="s">
        <v>32</v>
      </c>
    </row>
    <row r="422" spans="1:12" ht="56.25">
      <c r="A422" s="9" t="s">
        <v>865</v>
      </c>
      <c r="B422" s="11" t="s">
        <v>866</v>
      </c>
      <c r="C422" s="12" t="s">
        <v>89</v>
      </c>
      <c r="D422" s="13">
        <v>18</v>
      </c>
      <c r="E422" s="14">
        <v>26.98</v>
      </c>
      <c r="F422" s="14">
        <v>20.350000000000001</v>
      </c>
      <c r="G422" s="14">
        <v>32.47</v>
      </c>
      <c r="H422" s="15">
        <v>18.47</v>
      </c>
      <c r="I422" s="16">
        <f>ROUND('BDI Principal'!D14,2)</f>
        <v>20.350000000000001</v>
      </c>
      <c r="J422" s="17">
        <f t="shared" si="38"/>
        <v>22.23</v>
      </c>
      <c r="K422" s="17">
        <f t="shared" si="39"/>
        <v>400.14</v>
      </c>
      <c r="L422" s="2" t="s">
        <v>32</v>
      </c>
    </row>
    <row r="423" spans="1:12">
      <c r="A423" s="9" t="s">
        <v>867</v>
      </c>
      <c r="B423" s="40" t="s">
        <v>376</v>
      </c>
      <c r="C423" s="46"/>
      <c r="D423" s="46"/>
      <c r="E423" s="46"/>
      <c r="F423" s="46"/>
      <c r="G423" s="46"/>
      <c r="H423" s="46"/>
      <c r="I423" s="46"/>
      <c r="J423" s="46"/>
      <c r="K423" s="46"/>
      <c r="L423" s="2" t="s">
        <v>48</v>
      </c>
    </row>
    <row r="424" spans="1:12" ht="22.5">
      <c r="A424" s="9" t="s">
        <v>868</v>
      </c>
      <c r="B424" s="11" t="s">
        <v>869</v>
      </c>
      <c r="C424" s="12" t="s">
        <v>61</v>
      </c>
      <c r="D424" s="13">
        <v>1</v>
      </c>
      <c r="E424" s="14">
        <v>7099.2</v>
      </c>
      <c r="F424" s="14">
        <v>20.350000000000001</v>
      </c>
      <c r="G424" s="14">
        <v>8543.89</v>
      </c>
      <c r="H424" s="15">
        <v>4860.58</v>
      </c>
      <c r="I424" s="16">
        <f>ROUND('BDI Principal'!D14,2)</f>
        <v>20.350000000000001</v>
      </c>
      <c r="J424" s="17">
        <f>ROUND((ROUND(H424,2)*I424/100)+ROUND(H424,2),2)</f>
        <v>5849.71</v>
      </c>
      <c r="K424" s="17">
        <f>ROUND(D424*J424,2)</f>
        <v>5849.71</v>
      </c>
      <c r="L424" s="2" t="s">
        <v>32</v>
      </c>
    </row>
    <row r="425" spans="1:12" ht="22.5">
      <c r="A425" s="9" t="s">
        <v>870</v>
      </c>
      <c r="B425" s="11" t="s">
        <v>871</v>
      </c>
      <c r="C425" s="12" t="s">
        <v>61</v>
      </c>
      <c r="D425" s="13">
        <v>1</v>
      </c>
      <c r="E425" s="14">
        <v>5520</v>
      </c>
      <c r="F425" s="14">
        <v>20.350000000000001</v>
      </c>
      <c r="G425" s="14">
        <v>6643.32</v>
      </c>
      <c r="H425" s="15">
        <v>3779.35</v>
      </c>
      <c r="I425" s="16">
        <f>ROUND('BDI Principal'!D14,2)</f>
        <v>20.350000000000001</v>
      </c>
      <c r="J425" s="17">
        <f>ROUND((ROUND(H425,2)*I425/100)+ROUND(H425,2),2)</f>
        <v>4548.45</v>
      </c>
      <c r="K425" s="17">
        <f>ROUND(D425*J425,2)</f>
        <v>4548.45</v>
      </c>
      <c r="L425" s="2" t="s">
        <v>32</v>
      </c>
    </row>
    <row r="426" spans="1:12" ht="22.5">
      <c r="A426" s="9" t="s">
        <v>872</v>
      </c>
      <c r="B426" s="11" t="s">
        <v>873</v>
      </c>
      <c r="C426" s="12" t="s">
        <v>61</v>
      </c>
      <c r="D426" s="13">
        <v>3</v>
      </c>
      <c r="E426" s="14">
        <v>3384.96</v>
      </c>
      <c r="F426" s="14">
        <v>20.350000000000001</v>
      </c>
      <c r="G426" s="14">
        <v>4073.8</v>
      </c>
      <c r="H426" s="15">
        <v>2317.5700000000002</v>
      </c>
      <c r="I426" s="16">
        <f>ROUND('BDI Principal'!D14,2)</f>
        <v>20.350000000000001</v>
      </c>
      <c r="J426" s="17">
        <f>ROUND((ROUND(H426,2)*I426/100)+ROUND(H426,2),2)</f>
        <v>2789.2</v>
      </c>
      <c r="K426" s="17">
        <f>ROUND(D426*J426,2)</f>
        <v>8367.6</v>
      </c>
      <c r="L426" s="2" t="s">
        <v>32</v>
      </c>
    </row>
    <row r="427" spans="1:12" ht="22.5">
      <c r="A427" s="9" t="s">
        <v>874</v>
      </c>
      <c r="B427" s="11" t="s">
        <v>875</v>
      </c>
      <c r="C427" s="12" t="s">
        <v>61</v>
      </c>
      <c r="D427" s="13">
        <v>1</v>
      </c>
      <c r="E427" s="14">
        <v>326.39999999999998</v>
      </c>
      <c r="F427" s="14">
        <v>20.350000000000001</v>
      </c>
      <c r="G427" s="14">
        <v>392.82</v>
      </c>
      <c r="H427" s="15">
        <v>223.47</v>
      </c>
      <c r="I427" s="16">
        <f>ROUND('BDI Principal'!D14,2)</f>
        <v>20.350000000000001</v>
      </c>
      <c r="J427" s="17">
        <f>ROUND((ROUND(H427,2)*I427/100)+ROUND(H427,2),2)</f>
        <v>268.95</v>
      </c>
      <c r="K427" s="17">
        <f>ROUND(D427*J427,2)</f>
        <v>268.95</v>
      </c>
      <c r="L427" s="2" t="s">
        <v>32</v>
      </c>
    </row>
    <row r="428" spans="1:12">
      <c r="A428" s="7" t="s">
        <v>876</v>
      </c>
      <c r="B428" s="39" t="s">
        <v>877</v>
      </c>
      <c r="C428" s="39"/>
      <c r="D428" s="39"/>
      <c r="E428" s="39"/>
      <c r="F428" s="39"/>
      <c r="G428" s="39"/>
      <c r="H428" s="39"/>
      <c r="I428" s="7"/>
      <c r="J428" s="7"/>
      <c r="K428" s="8">
        <f>SUM(K429:K436)</f>
        <v>5409.73</v>
      </c>
      <c r="L428" s="2" t="s">
        <v>45</v>
      </c>
    </row>
    <row r="429" spans="1:12" ht="33.75">
      <c r="A429" s="9" t="s">
        <v>878</v>
      </c>
      <c r="B429" s="11" t="s">
        <v>659</v>
      </c>
      <c r="C429" s="12" t="s">
        <v>61</v>
      </c>
      <c r="D429" s="13">
        <v>28</v>
      </c>
      <c r="E429" s="14">
        <v>20.12</v>
      </c>
      <c r="F429" s="14">
        <v>20.350000000000001</v>
      </c>
      <c r="G429" s="14">
        <v>24.21</v>
      </c>
      <c r="H429" s="15">
        <v>13.77</v>
      </c>
      <c r="I429" s="16">
        <f>ROUND('BDI Principal'!D14,2)</f>
        <v>20.350000000000001</v>
      </c>
      <c r="J429" s="17">
        <f t="shared" ref="J429:J436" si="40">ROUND((ROUND(H429,2)*I429/100)+ROUND(H429,2),2)</f>
        <v>16.57</v>
      </c>
      <c r="K429" s="17">
        <f t="shared" ref="K429:K436" si="41">ROUND(D429*J429,2)</f>
        <v>463.96</v>
      </c>
      <c r="L429" s="2" t="s">
        <v>32</v>
      </c>
    </row>
    <row r="430" spans="1:12" ht="22.5">
      <c r="A430" s="9" t="s">
        <v>879</v>
      </c>
      <c r="B430" s="11" t="s">
        <v>880</v>
      </c>
      <c r="C430" s="12" t="s">
        <v>289</v>
      </c>
      <c r="D430" s="13">
        <v>4</v>
      </c>
      <c r="E430" s="14">
        <v>172.35</v>
      </c>
      <c r="F430" s="14">
        <v>20.350000000000001</v>
      </c>
      <c r="G430" s="14">
        <v>207.42</v>
      </c>
      <c r="H430" s="15">
        <v>118</v>
      </c>
      <c r="I430" s="16">
        <f>ROUND('BDI Principal'!D14,2)</f>
        <v>20.350000000000001</v>
      </c>
      <c r="J430" s="17">
        <f t="shared" si="40"/>
        <v>142.01</v>
      </c>
      <c r="K430" s="17">
        <f t="shared" si="41"/>
        <v>568.04</v>
      </c>
      <c r="L430" s="2" t="s">
        <v>32</v>
      </c>
    </row>
    <row r="431" spans="1:12" ht="22.5">
      <c r="A431" s="9" t="s">
        <v>881</v>
      </c>
      <c r="B431" s="11" t="s">
        <v>882</v>
      </c>
      <c r="C431" s="12" t="s">
        <v>61</v>
      </c>
      <c r="D431" s="13">
        <v>18</v>
      </c>
      <c r="E431" s="14">
        <v>48.05</v>
      </c>
      <c r="F431" s="14">
        <v>20.350000000000001</v>
      </c>
      <c r="G431" s="14">
        <v>57.83</v>
      </c>
      <c r="H431" s="15">
        <v>32.9</v>
      </c>
      <c r="I431" s="16">
        <f>ROUND('BDI Principal'!D14,2)</f>
        <v>20.350000000000001</v>
      </c>
      <c r="J431" s="17">
        <f t="shared" si="40"/>
        <v>39.6</v>
      </c>
      <c r="K431" s="17">
        <f t="shared" si="41"/>
        <v>712.8</v>
      </c>
      <c r="L431" s="2" t="s">
        <v>32</v>
      </c>
    </row>
    <row r="432" spans="1:12" ht="56.25">
      <c r="A432" s="9" t="s">
        <v>883</v>
      </c>
      <c r="B432" s="11" t="s">
        <v>776</v>
      </c>
      <c r="C432" s="12" t="s">
        <v>89</v>
      </c>
      <c r="D432" s="13">
        <v>82</v>
      </c>
      <c r="E432" s="14">
        <v>23.52</v>
      </c>
      <c r="F432" s="14">
        <v>20.350000000000001</v>
      </c>
      <c r="G432" s="14">
        <v>28.31</v>
      </c>
      <c r="H432" s="15">
        <v>16.11</v>
      </c>
      <c r="I432" s="16">
        <f>ROUND('BDI Principal'!D14,2)</f>
        <v>20.350000000000001</v>
      </c>
      <c r="J432" s="17">
        <f t="shared" si="40"/>
        <v>19.39</v>
      </c>
      <c r="K432" s="17">
        <f t="shared" si="41"/>
        <v>1589.98</v>
      </c>
      <c r="L432" s="2" t="s">
        <v>32</v>
      </c>
    </row>
    <row r="433" spans="1:12" ht="56.25">
      <c r="A433" s="9" t="s">
        <v>884</v>
      </c>
      <c r="B433" s="11" t="s">
        <v>778</v>
      </c>
      <c r="C433" s="12" t="s">
        <v>89</v>
      </c>
      <c r="D433" s="13">
        <v>55.7</v>
      </c>
      <c r="E433" s="14">
        <v>18.91</v>
      </c>
      <c r="F433" s="14">
        <v>20.350000000000001</v>
      </c>
      <c r="G433" s="14">
        <v>22.76</v>
      </c>
      <c r="H433" s="15">
        <v>12.95</v>
      </c>
      <c r="I433" s="16">
        <f>ROUND('BDI Principal'!D14,2)</f>
        <v>20.350000000000001</v>
      </c>
      <c r="J433" s="17">
        <f t="shared" si="40"/>
        <v>15.59</v>
      </c>
      <c r="K433" s="17">
        <f t="shared" si="41"/>
        <v>868.36</v>
      </c>
      <c r="L433" s="2" t="s">
        <v>32</v>
      </c>
    </row>
    <row r="434" spans="1:12" ht="45">
      <c r="A434" s="9" t="s">
        <v>885</v>
      </c>
      <c r="B434" s="11" t="s">
        <v>782</v>
      </c>
      <c r="C434" s="12" t="s">
        <v>89</v>
      </c>
      <c r="D434" s="13">
        <v>44.8</v>
      </c>
      <c r="E434" s="14">
        <v>19.41</v>
      </c>
      <c r="F434" s="14">
        <v>20.350000000000001</v>
      </c>
      <c r="G434" s="14">
        <v>23.36</v>
      </c>
      <c r="H434" s="15">
        <v>13.29</v>
      </c>
      <c r="I434" s="16">
        <f>ROUND('BDI Principal'!D14,2)</f>
        <v>20.350000000000001</v>
      </c>
      <c r="J434" s="17">
        <f t="shared" si="40"/>
        <v>15.99</v>
      </c>
      <c r="K434" s="17">
        <f t="shared" si="41"/>
        <v>716.35</v>
      </c>
      <c r="L434" s="2" t="s">
        <v>32</v>
      </c>
    </row>
    <row r="435" spans="1:12" ht="45">
      <c r="A435" s="9" t="s">
        <v>886</v>
      </c>
      <c r="B435" s="11" t="s">
        <v>784</v>
      </c>
      <c r="C435" s="12" t="s">
        <v>89</v>
      </c>
      <c r="D435" s="13">
        <v>16</v>
      </c>
      <c r="E435" s="14">
        <v>26.69</v>
      </c>
      <c r="F435" s="14">
        <v>20.350000000000001</v>
      </c>
      <c r="G435" s="14">
        <v>32.119999999999997</v>
      </c>
      <c r="H435" s="15">
        <v>18.27</v>
      </c>
      <c r="I435" s="16">
        <f>ROUND('BDI Principal'!D14,2)</f>
        <v>20.350000000000001</v>
      </c>
      <c r="J435" s="17">
        <f t="shared" si="40"/>
        <v>21.99</v>
      </c>
      <c r="K435" s="17">
        <f t="shared" si="41"/>
        <v>351.84</v>
      </c>
      <c r="L435" s="2" t="s">
        <v>32</v>
      </c>
    </row>
    <row r="436" spans="1:12" ht="22.5">
      <c r="A436" s="9" t="s">
        <v>887</v>
      </c>
      <c r="B436" s="11" t="s">
        <v>888</v>
      </c>
      <c r="C436" s="12" t="s">
        <v>289</v>
      </c>
      <c r="D436" s="13">
        <v>10</v>
      </c>
      <c r="E436" s="14">
        <v>16.8</v>
      </c>
      <c r="F436" s="14">
        <v>20.350000000000001</v>
      </c>
      <c r="G436" s="14">
        <v>20.22</v>
      </c>
      <c r="H436" s="15">
        <v>11.5</v>
      </c>
      <c r="I436" s="16">
        <f>ROUND('BDI Principal'!D14,2)</f>
        <v>20.350000000000001</v>
      </c>
      <c r="J436" s="17">
        <f t="shared" si="40"/>
        <v>13.84</v>
      </c>
      <c r="K436" s="17">
        <f t="shared" si="41"/>
        <v>138.4</v>
      </c>
      <c r="L436" s="2" t="s">
        <v>32</v>
      </c>
    </row>
    <row r="437" spans="1:12">
      <c r="A437" s="7" t="s">
        <v>889</v>
      </c>
      <c r="B437" s="39" t="s">
        <v>890</v>
      </c>
      <c r="C437" s="39"/>
      <c r="D437" s="39"/>
      <c r="E437" s="39"/>
      <c r="F437" s="39"/>
      <c r="G437" s="39"/>
      <c r="H437" s="39"/>
      <c r="I437" s="7"/>
      <c r="J437" s="7"/>
      <c r="K437" s="8">
        <f>SUM(K438:K448)</f>
        <v>10830.29</v>
      </c>
      <c r="L437" s="2" t="s">
        <v>45</v>
      </c>
    </row>
    <row r="438" spans="1:12" ht="45">
      <c r="A438" s="9" t="s">
        <v>891</v>
      </c>
      <c r="B438" s="11" t="s">
        <v>892</v>
      </c>
      <c r="C438" s="12" t="s">
        <v>89</v>
      </c>
      <c r="D438" s="13">
        <v>100</v>
      </c>
      <c r="E438" s="14">
        <v>62.05</v>
      </c>
      <c r="F438" s="14">
        <v>20.350000000000001</v>
      </c>
      <c r="G438" s="14">
        <v>74.680000000000007</v>
      </c>
      <c r="H438" s="15">
        <v>42.49</v>
      </c>
      <c r="I438" s="16">
        <f>ROUND('BDI Principal'!D14,2)</f>
        <v>20.350000000000001</v>
      </c>
      <c r="J438" s="17">
        <f t="shared" ref="J438:J448" si="42">ROUND((ROUND(H438,2)*I438/100)+ROUND(H438,2),2)</f>
        <v>51.14</v>
      </c>
      <c r="K438" s="17">
        <f t="shared" ref="K438:K448" si="43">ROUND(D438*J438,2)</f>
        <v>5114</v>
      </c>
      <c r="L438" s="2" t="s">
        <v>32</v>
      </c>
    </row>
    <row r="439" spans="1:12" ht="45">
      <c r="A439" s="9" t="s">
        <v>893</v>
      </c>
      <c r="B439" s="11" t="s">
        <v>894</v>
      </c>
      <c r="C439" s="12" t="s">
        <v>61</v>
      </c>
      <c r="D439" s="13">
        <v>10</v>
      </c>
      <c r="E439" s="14">
        <v>24.68</v>
      </c>
      <c r="F439" s="14">
        <v>20.350000000000001</v>
      </c>
      <c r="G439" s="14">
        <v>29.7</v>
      </c>
      <c r="H439" s="15">
        <v>16.899999999999999</v>
      </c>
      <c r="I439" s="16">
        <f>ROUND('BDI Principal'!D14,2)</f>
        <v>20.350000000000001</v>
      </c>
      <c r="J439" s="17">
        <f t="shared" si="42"/>
        <v>20.34</v>
      </c>
      <c r="K439" s="17">
        <f t="shared" si="43"/>
        <v>203.4</v>
      </c>
      <c r="L439" s="2" t="s">
        <v>32</v>
      </c>
    </row>
    <row r="440" spans="1:12" ht="45">
      <c r="A440" s="9" t="s">
        <v>895</v>
      </c>
      <c r="B440" s="11" t="s">
        <v>896</v>
      </c>
      <c r="C440" s="12" t="s">
        <v>61</v>
      </c>
      <c r="D440" s="13">
        <v>50</v>
      </c>
      <c r="E440" s="14">
        <v>18.28</v>
      </c>
      <c r="F440" s="14">
        <v>20.350000000000001</v>
      </c>
      <c r="G440" s="14">
        <v>22</v>
      </c>
      <c r="H440" s="15">
        <v>12.52</v>
      </c>
      <c r="I440" s="16">
        <f>ROUND('BDI Principal'!D14,2)</f>
        <v>20.350000000000001</v>
      </c>
      <c r="J440" s="17">
        <f t="shared" si="42"/>
        <v>15.07</v>
      </c>
      <c r="K440" s="17">
        <f t="shared" si="43"/>
        <v>753.5</v>
      </c>
      <c r="L440" s="2" t="s">
        <v>32</v>
      </c>
    </row>
    <row r="441" spans="1:12" ht="45">
      <c r="A441" s="9" t="s">
        <v>897</v>
      </c>
      <c r="B441" s="11" t="s">
        <v>898</v>
      </c>
      <c r="C441" s="12" t="s">
        <v>61</v>
      </c>
      <c r="D441" s="13">
        <v>10</v>
      </c>
      <c r="E441" s="14">
        <v>11.97</v>
      </c>
      <c r="F441" s="14">
        <v>20.350000000000001</v>
      </c>
      <c r="G441" s="14">
        <v>14.41</v>
      </c>
      <c r="H441" s="15">
        <v>8.1999999999999993</v>
      </c>
      <c r="I441" s="16">
        <f>ROUND('BDI Principal'!D14,2)</f>
        <v>20.350000000000001</v>
      </c>
      <c r="J441" s="17">
        <f t="shared" si="42"/>
        <v>9.8699999999999992</v>
      </c>
      <c r="K441" s="17">
        <f t="shared" si="43"/>
        <v>98.7</v>
      </c>
      <c r="L441" s="2" t="s">
        <v>32</v>
      </c>
    </row>
    <row r="442" spans="1:12" ht="22.5">
      <c r="A442" s="9" t="s">
        <v>899</v>
      </c>
      <c r="B442" s="11" t="s">
        <v>900</v>
      </c>
      <c r="C442" s="12" t="s">
        <v>61</v>
      </c>
      <c r="D442" s="13">
        <v>8</v>
      </c>
      <c r="E442" s="14">
        <v>270.58</v>
      </c>
      <c r="F442" s="14">
        <v>20.350000000000001</v>
      </c>
      <c r="G442" s="14">
        <v>325.64</v>
      </c>
      <c r="H442" s="15">
        <v>185.26</v>
      </c>
      <c r="I442" s="16">
        <f>ROUND('BDI Principal'!D14,2)</f>
        <v>20.350000000000001</v>
      </c>
      <c r="J442" s="17">
        <f t="shared" si="42"/>
        <v>222.96</v>
      </c>
      <c r="K442" s="17">
        <f t="shared" si="43"/>
        <v>1783.68</v>
      </c>
      <c r="L442" s="2" t="s">
        <v>32</v>
      </c>
    </row>
    <row r="443" spans="1:12" ht="45">
      <c r="A443" s="9" t="s">
        <v>901</v>
      </c>
      <c r="B443" s="11" t="s">
        <v>902</v>
      </c>
      <c r="C443" s="12" t="s">
        <v>61</v>
      </c>
      <c r="D443" s="13">
        <v>1</v>
      </c>
      <c r="E443" s="14">
        <v>1257.25</v>
      </c>
      <c r="F443" s="14">
        <v>20.350000000000001</v>
      </c>
      <c r="G443" s="14">
        <v>1513.1</v>
      </c>
      <c r="H443" s="15">
        <v>860.8</v>
      </c>
      <c r="I443" s="16">
        <f>ROUND('BDI Principal'!D14,2)</f>
        <v>20.350000000000001</v>
      </c>
      <c r="J443" s="17">
        <f t="shared" si="42"/>
        <v>1035.97</v>
      </c>
      <c r="K443" s="17">
        <f t="shared" si="43"/>
        <v>1035.97</v>
      </c>
      <c r="L443" s="2" t="s">
        <v>32</v>
      </c>
    </row>
    <row r="444" spans="1:12" ht="45">
      <c r="A444" s="9" t="s">
        <v>903</v>
      </c>
      <c r="B444" s="11" t="s">
        <v>904</v>
      </c>
      <c r="C444" s="12" t="s">
        <v>61</v>
      </c>
      <c r="D444" s="13">
        <v>1</v>
      </c>
      <c r="E444" s="14">
        <v>832.41</v>
      </c>
      <c r="F444" s="14">
        <v>20.350000000000001</v>
      </c>
      <c r="G444" s="14">
        <v>1001.81</v>
      </c>
      <c r="H444" s="15">
        <v>569.91999999999996</v>
      </c>
      <c r="I444" s="16">
        <f>ROUND('BDI Principal'!D14,2)</f>
        <v>20.350000000000001</v>
      </c>
      <c r="J444" s="17">
        <f t="shared" si="42"/>
        <v>685.9</v>
      </c>
      <c r="K444" s="17">
        <f t="shared" si="43"/>
        <v>685.9</v>
      </c>
      <c r="L444" s="2" t="s">
        <v>32</v>
      </c>
    </row>
    <row r="445" spans="1:12" ht="56.25">
      <c r="A445" s="9" t="s">
        <v>905</v>
      </c>
      <c r="B445" s="11" t="s">
        <v>850</v>
      </c>
      <c r="C445" s="12" t="s">
        <v>89</v>
      </c>
      <c r="D445" s="13">
        <v>6</v>
      </c>
      <c r="E445" s="14">
        <v>64.819999999999993</v>
      </c>
      <c r="F445" s="14">
        <v>20.350000000000001</v>
      </c>
      <c r="G445" s="14">
        <v>78.010000000000005</v>
      </c>
      <c r="H445" s="15">
        <v>44.38</v>
      </c>
      <c r="I445" s="16">
        <f>ROUND('BDI Principal'!D14,2)</f>
        <v>20.350000000000001</v>
      </c>
      <c r="J445" s="17">
        <f t="shared" si="42"/>
        <v>53.41</v>
      </c>
      <c r="K445" s="17">
        <f t="shared" si="43"/>
        <v>320.45999999999998</v>
      </c>
      <c r="L445" s="2" t="s">
        <v>32</v>
      </c>
    </row>
    <row r="446" spans="1:12">
      <c r="A446" s="9" t="s">
        <v>906</v>
      </c>
      <c r="B446" s="11" t="s">
        <v>907</v>
      </c>
      <c r="C446" s="12" t="s">
        <v>89</v>
      </c>
      <c r="D446" s="13">
        <v>4</v>
      </c>
      <c r="E446" s="14">
        <v>23.77</v>
      </c>
      <c r="F446" s="14">
        <v>20.350000000000001</v>
      </c>
      <c r="G446" s="14">
        <v>28.61</v>
      </c>
      <c r="H446" s="15">
        <v>16.28</v>
      </c>
      <c r="I446" s="16">
        <f>ROUND('BDI Principal'!D14,2)</f>
        <v>20.350000000000001</v>
      </c>
      <c r="J446" s="17">
        <f t="shared" si="42"/>
        <v>19.59</v>
      </c>
      <c r="K446" s="17">
        <f t="shared" si="43"/>
        <v>78.36</v>
      </c>
      <c r="L446" s="2" t="s">
        <v>32</v>
      </c>
    </row>
    <row r="447" spans="1:12" ht="45">
      <c r="A447" s="9" t="s">
        <v>908</v>
      </c>
      <c r="B447" s="11" t="s">
        <v>909</v>
      </c>
      <c r="C447" s="12" t="s">
        <v>61</v>
      </c>
      <c r="D447" s="13">
        <v>8</v>
      </c>
      <c r="E447" s="14">
        <v>39.299999999999997</v>
      </c>
      <c r="F447" s="14">
        <v>20.350000000000001</v>
      </c>
      <c r="G447" s="14">
        <v>47.3</v>
      </c>
      <c r="H447" s="15">
        <v>26.91</v>
      </c>
      <c r="I447" s="16">
        <f>ROUND('BDI Principal'!D14,2)</f>
        <v>20.350000000000001</v>
      </c>
      <c r="J447" s="17">
        <f t="shared" si="42"/>
        <v>32.39</v>
      </c>
      <c r="K447" s="17">
        <f t="shared" si="43"/>
        <v>259.12</v>
      </c>
      <c r="L447" s="2" t="s">
        <v>32</v>
      </c>
    </row>
    <row r="448" spans="1:12" ht="90">
      <c r="A448" s="9" t="s">
        <v>910</v>
      </c>
      <c r="B448" s="11" t="s">
        <v>911</v>
      </c>
      <c r="C448" s="12" t="s">
        <v>89</v>
      </c>
      <c r="D448" s="13">
        <v>40</v>
      </c>
      <c r="E448" s="14">
        <v>15.08</v>
      </c>
      <c r="F448" s="14">
        <v>20.350000000000001</v>
      </c>
      <c r="G448" s="14">
        <v>18.149999999999999</v>
      </c>
      <c r="H448" s="15">
        <v>10.33</v>
      </c>
      <c r="I448" s="16">
        <f>ROUND('BDI Principal'!D14,2)</f>
        <v>20.350000000000001</v>
      </c>
      <c r="J448" s="17">
        <f t="shared" si="42"/>
        <v>12.43</v>
      </c>
      <c r="K448" s="17">
        <f t="shared" si="43"/>
        <v>497.2</v>
      </c>
      <c r="L448" s="2" t="s">
        <v>32</v>
      </c>
    </row>
    <row r="449" spans="1:12">
      <c r="A449" s="7" t="s">
        <v>912</v>
      </c>
      <c r="B449" s="39" t="s">
        <v>913</v>
      </c>
      <c r="C449" s="39"/>
      <c r="D449" s="39"/>
      <c r="E449" s="39"/>
      <c r="F449" s="39"/>
      <c r="G449" s="39"/>
      <c r="H449" s="39"/>
      <c r="I449" s="7"/>
      <c r="J449" s="7"/>
      <c r="K449" s="8">
        <f>SUM(K450:K461)</f>
        <v>12133.14</v>
      </c>
      <c r="L449" s="2" t="s">
        <v>45</v>
      </c>
    </row>
    <row r="450" spans="1:12">
      <c r="A450" s="9" t="s">
        <v>914</v>
      </c>
      <c r="B450" s="40" t="s">
        <v>915</v>
      </c>
      <c r="C450" s="46"/>
      <c r="D450" s="46"/>
      <c r="E450" s="46"/>
      <c r="F450" s="46"/>
      <c r="G450" s="46"/>
      <c r="H450" s="46"/>
      <c r="I450" s="46"/>
      <c r="J450" s="46"/>
      <c r="K450" s="46"/>
      <c r="L450" s="2" t="s">
        <v>48</v>
      </c>
    </row>
    <row r="451" spans="1:12" ht="33.75">
      <c r="A451" s="9" t="s">
        <v>916</v>
      </c>
      <c r="B451" s="11" t="s">
        <v>917</v>
      </c>
      <c r="C451" s="12" t="s">
        <v>54</v>
      </c>
      <c r="D451" s="13">
        <v>14.59</v>
      </c>
      <c r="E451" s="14">
        <v>129.32</v>
      </c>
      <c r="F451" s="14">
        <v>20.350000000000001</v>
      </c>
      <c r="G451" s="14">
        <v>155.63999999999999</v>
      </c>
      <c r="H451" s="15">
        <v>88.54</v>
      </c>
      <c r="I451" s="16">
        <f>ROUND('BDI Principal'!D14,2)</f>
        <v>20.350000000000001</v>
      </c>
      <c r="J451" s="17">
        <f>ROUND((ROUND(H451,2)*I451/100)+ROUND(H451,2),2)</f>
        <v>106.56</v>
      </c>
      <c r="K451" s="17">
        <f>ROUND(D451*J451,2)</f>
        <v>1554.71</v>
      </c>
      <c r="L451" s="2" t="s">
        <v>32</v>
      </c>
    </row>
    <row r="452" spans="1:12">
      <c r="A452" s="9" t="s">
        <v>918</v>
      </c>
      <c r="B452" s="40" t="s">
        <v>919</v>
      </c>
      <c r="C452" s="46"/>
      <c r="D452" s="46"/>
      <c r="E452" s="46"/>
      <c r="F452" s="46"/>
      <c r="G452" s="46"/>
      <c r="H452" s="46"/>
      <c r="I452" s="46"/>
      <c r="J452" s="46"/>
      <c r="K452" s="46"/>
      <c r="L452" s="2" t="s">
        <v>48</v>
      </c>
    </row>
    <row r="453" spans="1:12" ht="33.75">
      <c r="A453" s="9" t="s">
        <v>920</v>
      </c>
      <c r="B453" s="11" t="s">
        <v>921</v>
      </c>
      <c r="C453" s="12" t="s">
        <v>54</v>
      </c>
      <c r="D453" s="13">
        <v>72.66</v>
      </c>
      <c r="E453" s="14">
        <v>15.19</v>
      </c>
      <c r="F453" s="14">
        <v>20.350000000000001</v>
      </c>
      <c r="G453" s="14">
        <v>18.28</v>
      </c>
      <c r="H453" s="15">
        <v>10.4</v>
      </c>
      <c r="I453" s="16">
        <f>ROUND('BDI Principal'!D14,2)</f>
        <v>20.350000000000001</v>
      </c>
      <c r="J453" s="17">
        <f>ROUND((ROUND(H453,2)*I453/100)+ROUND(H453,2),2)</f>
        <v>12.52</v>
      </c>
      <c r="K453" s="17">
        <f>ROUND(D453*J453,2)</f>
        <v>909.7</v>
      </c>
      <c r="L453" s="2" t="s">
        <v>32</v>
      </c>
    </row>
    <row r="454" spans="1:12">
      <c r="A454" s="9" t="s">
        <v>922</v>
      </c>
      <c r="B454" s="40" t="s">
        <v>923</v>
      </c>
      <c r="C454" s="46"/>
      <c r="D454" s="46"/>
      <c r="E454" s="46"/>
      <c r="F454" s="46"/>
      <c r="G454" s="46"/>
      <c r="H454" s="46"/>
      <c r="I454" s="46"/>
      <c r="J454" s="46"/>
      <c r="K454" s="46"/>
      <c r="L454" s="2" t="s">
        <v>48</v>
      </c>
    </row>
    <row r="455" spans="1:12" ht="22.5">
      <c r="A455" s="9" t="s">
        <v>924</v>
      </c>
      <c r="B455" s="11" t="s">
        <v>925</v>
      </c>
      <c r="C455" s="12" t="s">
        <v>61</v>
      </c>
      <c r="D455" s="13">
        <v>10</v>
      </c>
      <c r="E455" s="14">
        <v>120.45</v>
      </c>
      <c r="F455" s="14">
        <v>20.350000000000001</v>
      </c>
      <c r="G455" s="14">
        <v>144.96</v>
      </c>
      <c r="H455" s="15">
        <v>82.47</v>
      </c>
      <c r="I455" s="16">
        <f>ROUND('BDI Principal'!D14,2)</f>
        <v>20.350000000000001</v>
      </c>
      <c r="J455" s="17">
        <f t="shared" ref="J455:J461" si="44">ROUND((ROUND(H455,2)*I455/100)+ROUND(H455,2),2)</f>
        <v>99.25</v>
      </c>
      <c r="K455" s="17">
        <f t="shared" ref="K455:K461" si="45">ROUND(D455*J455,2)</f>
        <v>992.5</v>
      </c>
      <c r="L455" s="2" t="s">
        <v>32</v>
      </c>
    </row>
    <row r="456" spans="1:12" ht="33.75">
      <c r="A456" s="9" t="s">
        <v>926</v>
      </c>
      <c r="B456" s="11" t="s">
        <v>927</v>
      </c>
      <c r="C456" s="12" t="s">
        <v>54</v>
      </c>
      <c r="D456" s="13">
        <v>10.11</v>
      </c>
      <c r="E456" s="14">
        <v>29.26</v>
      </c>
      <c r="F456" s="14">
        <v>20.350000000000001</v>
      </c>
      <c r="G456" s="14">
        <v>35.21</v>
      </c>
      <c r="H456" s="15">
        <v>20.03</v>
      </c>
      <c r="I456" s="16">
        <f>ROUND('BDI Principal'!D14,2)</f>
        <v>20.350000000000001</v>
      </c>
      <c r="J456" s="17">
        <f t="shared" si="44"/>
        <v>24.11</v>
      </c>
      <c r="K456" s="17">
        <f t="shared" si="45"/>
        <v>243.75</v>
      </c>
      <c r="L456" s="2" t="s">
        <v>32</v>
      </c>
    </row>
    <row r="457" spans="1:12" ht="33.75">
      <c r="A457" s="9" t="s">
        <v>928</v>
      </c>
      <c r="B457" s="11" t="s">
        <v>929</v>
      </c>
      <c r="C457" s="12" t="s">
        <v>61</v>
      </c>
      <c r="D457" s="13">
        <v>2</v>
      </c>
      <c r="E457" s="14">
        <v>237.58</v>
      </c>
      <c r="F457" s="14">
        <v>20.350000000000001</v>
      </c>
      <c r="G457" s="14">
        <v>285.93</v>
      </c>
      <c r="H457" s="15">
        <v>162.66</v>
      </c>
      <c r="I457" s="16">
        <f>ROUND('BDI Principal'!D14,2)</f>
        <v>20.350000000000001</v>
      </c>
      <c r="J457" s="17">
        <f t="shared" si="44"/>
        <v>195.76</v>
      </c>
      <c r="K457" s="17">
        <f t="shared" si="45"/>
        <v>391.52</v>
      </c>
      <c r="L457" s="2" t="s">
        <v>32</v>
      </c>
    </row>
    <row r="458" spans="1:12" ht="45">
      <c r="A458" s="9" t="s">
        <v>930</v>
      </c>
      <c r="B458" s="11" t="s">
        <v>931</v>
      </c>
      <c r="C458" s="12" t="s">
        <v>94</v>
      </c>
      <c r="D458" s="13">
        <v>0.02</v>
      </c>
      <c r="E458" s="14">
        <v>463.58</v>
      </c>
      <c r="F458" s="14">
        <v>20.350000000000001</v>
      </c>
      <c r="G458" s="14">
        <v>557.91999999999996</v>
      </c>
      <c r="H458" s="15">
        <v>317.16000000000003</v>
      </c>
      <c r="I458" s="16">
        <f>ROUND('BDI Principal'!D14,2)</f>
        <v>20.350000000000001</v>
      </c>
      <c r="J458" s="17">
        <f t="shared" si="44"/>
        <v>381.7</v>
      </c>
      <c r="K458" s="17">
        <f t="shared" si="45"/>
        <v>7.63</v>
      </c>
      <c r="L458" s="2" t="s">
        <v>32</v>
      </c>
    </row>
    <row r="459" spans="1:12">
      <c r="A459" s="9" t="s">
        <v>932</v>
      </c>
      <c r="B459" s="11" t="s">
        <v>933</v>
      </c>
      <c r="C459" s="12" t="s">
        <v>94</v>
      </c>
      <c r="D459" s="13">
        <v>0.02</v>
      </c>
      <c r="E459" s="14">
        <v>89.7</v>
      </c>
      <c r="F459" s="14">
        <v>20.350000000000001</v>
      </c>
      <c r="G459" s="14">
        <v>107.95</v>
      </c>
      <c r="H459" s="15">
        <v>61.16</v>
      </c>
      <c r="I459" s="16">
        <f>ROUND('BDI Principal'!D14,2)</f>
        <v>20.350000000000001</v>
      </c>
      <c r="J459" s="17">
        <f t="shared" si="44"/>
        <v>73.61</v>
      </c>
      <c r="K459" s="17">
        <f t="shared" si="45"/>
        <v>1.47</v>
      </c>
      <c r="L459" s="2" t="s">
        <v>32</v>
      </c>
    </row>
    <row r="460" spans="1:12" ht="56.25">
      <c r="A460" s="9" t="s">
        <v>934</v>
      </c>
      <c r="B460" s="11" t="s">
        <v>935</v>
      </c>
      <c r="C460" s="12" t="s">
        <v>61</v>
      </c>
      <c r="D460" s="13">
        <v>2</v>
      </c>
      <c r="E460" s="14">
        <v>425.8</v>
      </c>
      <c r="F460" s="14">
        <v>20.350000000000001</v>
      </c>
      <c r="G460" s="14">
        <v>512.45000000000005</v>
      </c>
      <c r="H460" s="15">
        <v>291.52999999999997</v>
      </c>
      <c r="I460" s="16">
        <f>ROUND('BDI Principal'!D14,2)</f>
        <v>20.350000000000001</v>
      </c>
      <c r="J460" s="17">
        <f t="shared" si="44"/>
        <v>350.86</v>
      </c>
      <c r="K460" s="17">
        <f t="shared" si="45"/>
        <v>701.72</v>
      </c>
      <c r="L460" s="2" t="s">
        <v>32</v>
      </c>
    </row>
    <row r="461" spans="1:12" ht="56.25">
      <c r="A461" s="9" t="s">
        <v>936</v>
      </c>
      <c r="B461" s="11" t="s">
        <v>937</v>
      </c>
      <c r="C461" s="12" t="s">
        <v>61</v>
      </c>
      <c r="D461" s="13">
        <v>18</v>
      </c>
      <c r="E461" s="14">
        <v>494.21</v>
      </c>
      <c r="F461" s="14">
        <v>20.350000000000001</v>
      </c>
      <c r="G461" s="14">
        <v>594.78</v>
      </c>
      <c r="H461" s="15">
        <v>338.37</v>
      </c>
      <c r="I461" s="16">
        <f>ROUND('BDI Principal'!D14,2)</f>
        <v>20.350000000000001</v>
      </c>
      <c r="J461" s="17">
        <f t="shared" si="44"/>
        <v>407.23</v>
      </c>
      <c r="K461" s="17">
        <f t="shared" si="45"/>
        <v>7330.14</v>
      </c>
      <c r="L461" s="2" t="s">
        <v>32</v>
      </c>
    </row>
    <row r="462" spans="1:12">
      <c r="A462" s="34" t="s">
        <v>938</v>
      </c>
      <c r="B462" s="46"/>
      <c r="C462" s="46"/>
      <c r="D462" s="46"/>
      <c r="E462" s="46"/>
      <c r="F462" s="46"/>
      <c r="G462" s="46"/>
      <c r="H462" s="46"/>
      <c r="I462" s="46"/>
      <c r="J462" s="35">
        <f>K8+K25+K43+K74+K89+K101+K104+K134+K141+K149+K152+K158+K170+K172+K198+K304+K316+K409+K428+K437+K449</f>
        <v>1404899.9999999998</v>
      </c>
      <c r="K462" s="46"/>
    </row>
    <row r="464" spans="1:12">
      <c r="A464" s="36" t="s">
        <v>939</v>
      </c>
      <c r="B464" s="46"/>
      <c r="C464" s="46"/>
      <c r="D464" s="46"/>
      <c r="E464" s="46"/>
      <c r="F464" s="46"/>
    </row>
    <row r="465" spans="1:9">
      <c r="A465" s="37" t="s">
        <v>940</v>
      </c>
      <c r="B465" s="46"/>
      <c r="C465" s="46"/>
      <c r="D465" s="46"/>
      <c r="E465" s="46"/>
      <c r="F465" s="46"/>
    </row>
    <row r="472" spans="1:9">
      <c r="E472" s="38" t="str">
        <f>DADOS!C11</f>
        <v>FLÁVIO AUGUSTO BOZZONE GRANETTO</v>
      </c>
      <c r="F472" s="38"/>
      <c r="G472" s="38"/>
      <c r="H472" s="38"/>
      <c r="I472" s="38"/>
    </row>
    <row r="473" spans="1:9">
      <c r="E473" s="33" t="str">
        <f>DADOS!C12</f>
        <v>079.817.589-39</v>
      </c>
      <c r="F473" s="46"/>
      <c r="G473" s="46"/>
      <c r="H473" s="46"/>
      <c r="I473" s="46"/>
    </row>
  </sheetData>
  <sheetProtection password="BF59" sheet="1" objects="1" scenarios="1" selectLockedCells="1"/>
  <mergeCells count="75">
    <mergeCell ref="B4:F4"/>
    <mergeCell ref="H4:I4"/>
    <mergeCell ref="B5:C5"/>
    <mergeCell ref="E5:G5"/>
    <mergeCell ref="B9:K9"/>
    <mergeCell ref="B20:K20"/>
    <mergeCell ref="B22:K22"/>
    <mergeCell ref="B8:H8"/>
    <mergeCell ref="B25:H25"/>
    <mergeCell ref="B44:K44"/>
    <mergeCell ref="B52:K52"/>
    <mergeCell ref="B62:K62"/>
    <mergeCell ref="B43:H43"/>
    <mergeCell ref="B75:K75"/>
    <mergeCell ref="B82:K82"/>
    <mergeCell ref="B87:K87"/>
    <mergeCell ref="B74:H74"/>
    <mergeCell ref="B90:K90"/>
    <mergeCell ref="B94:K94"/>
    <mergeCell ref="B97:K97"/>
    <mergeCell ref="B89:H89"/>
    <mergeCell ref="B101:H101"/>
    <mergeCell ref="B105:K105"/>
    <mergeCell ref="B106:K106"/>
    <mergeCell ref="B113:K113"/>
    <mergeCell ref="B114:K114"/>
    <mergeCell ref="B123:K123"/>
    <mergeCell ref="B124:K124"/>
    <mergeCell ref="B126:K126"/>
    <mergeCell ref="B104:H104"/>
    <mergeCell ref="B135:K135"/>
    <mergeCell ref="B139:K139"/>
    <mergeCell ref="B134:H134"/>
    <mergeCell ref="B142:K142"/>
    <mergeCell ref="B145:K145"/>
    <mergeCell ref="B147:K147"/>
    <mergeCell ref="B141:H141"/>
    <mergeCell ref="B150:K150"/>
    <mergeCell ref="B149:H149"/>
    <mergeCell ref="B153:K153"/>
    <mergeCell ref="B156:K156"/>
    <mergeCell ref="B152:H152"/>
    <mergeCell ref="B159:K159"/>
    <mergeCell ref="B164:K164"/>
    <mergeCell ref="B167:K167"/>
    <mergeCell ref="B158:H158"/>
    <mergeCell ref="B170:H170"/>
    <mergeCell ref="B173:K173"/>
    <mergeCell ref="B175:K175"/>
    <mergeCell ref="B183:K183"/>
    <mergeCell ref="B172:H172"/>
    <mergeCell ref="B199:K199"/>
    <mergeCell ref="B241:K241"/>
    <mergeCell ref="B285:K285"/>
    <mergeCell ref="B198:H198"/>
    <mergeCell ref="B304:H304"/>
    <mergeCell ref="B317:K317"/>
    <mergeCell ref="B389:K389"/>
    <mergeCell ref="B395:K395"/>
    <mergeCell ref="B316:H316"/>
    <mergeCell ref="B410:K410"/>
    <mergeCell ref="B423:K423"/>
    <mergeCell ref="B409:H409"/>
    <mergeCell ref="B428:H428"/>
    <mergeCell ref="B437:H437"/>
    <mergeCell ref="B450:K450"/>
    <mergeCell ref="B452:K452"/>
    <mergeCell ref="B454:K454"/>
    <mergeCell ref="B449:H449"/>
    <mergeCell ref="E473:I473"/>
    <mergeCell ref="A462:I462"/>
    <mergeCell ref="J462:K462"/>
    <mergeCell ref="A464:F464"/>
    <mergeCell ref="A465:F465"/>
    <mergeCell ref="E472:I472"/>
  </mergeCells>
  <pageMargins left="0.5" right="0.5" top="0.75" bottom="0.75" header="0.5" footer="0.5"/>
  <pageSetup paperSize="9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9"/>
  <sheetViews>
    <sheetView workbookViewId="0">
      <selection activeCell="J10" sqref="J10"/>
    </sheetView>
  </sheetViews>
  <sheetFormatPr defaultRowHeight="15"/>
  <cols>
    <col min="1" max="1" width="10" customWidth="1"/>
    <col min="2" max="2" width="50" customWidth="1"/>
    <col min="3" max="17" width="15" customWidth="1"/>
  </cols>
  <sheetData>
    <row r="1" spans="1:17">
      <c r="A1" s="5" t="s">
        <v>0</v>
      </c>
    </row>
    <row r="2" spans="1:17">
      <c r="A2" s="5" t="s">
        <v>24</v>
      </c>
    </row>
    <row r="3" spans="1:17">
      <c r="A3" s="5" t="s">
        <v>25</v>
      </c>
      <c r="B3" s="1" t="str">
        <f>DADOS!C3</f>
        <v>13/02/2025.</v>
      </c>
    </row>
    <row r="4" spans="1:17">
      <c r="A4" s="5" t="s">
        <v>26</v>
      </c>
      <c r="B4" s="41" t="str">
        <f>DADOS!C7</f>
        <v>BEE ASSESSORIA EM ENGENHARIA LTDA</v>
      </c>
      <c r="C4" s="46"/>
      <c r="D4" s="46"/>
      <c r="E4" s="46"/>
      <c r="F4" s="46"/>
      <c r="G4" s="5" t="s">
        <v>27</v>
      </c>
      <c r="H4" s="42" t="str">
        <f>DADOS!C9</f>
        <v>48 3208-0020</v>
      </c>
      <c r="I4" s="46"/>
    </row>
    <row r="5" spans="1:17">
      <c r="A5" s="5" t="s">
        <v>28</v>
      </c>
      <c r="B5" s="43" t="str">
        <f>DADOS!C8</f>
        <v>33.913.415/0001-05</v>
      </c>
      <c r="C5" s="41" t="s">
        <v>29</v>
      </c>
      <c r="D5" s="5" t="s">
        <v>30</v>
      </c>
      <c r="E5" s="41" t="str">
        <f>DADOS!C13</f>
        <v>SÃO JOSÉ</v>
      </c>
      <c r="F5" s="41" t="s">
        <v>29</v>
      </c>
      <c r="G5" s="41" t="s">
        <v>29</v>
      </c>
      <c r="H5" s="5" t="s">
        <v>31</v>
      </c>
      <c r="I5" s="5" t="str">
        <f>DADOS!C14</f>
        <v>SC</v>
      </c>
    </row>
    <row r="7" spans="1:17">
      <c r="A7" s="7" t="s">
        <v>32</v>
      </c>
      <c r="B7" s="7" t="s">
        <v>45</v>
      </c>
      <c r="C7" s="7" t="s">
        <v>42</v>
      </c>
      <c r="D7" s="7" t="s">
        <v>941</v>
      </c>
      <c r="E7" s="7" t="s">
        <v>942</v>
      </c>
      <c r="F7" s="7" t="s">
        <v>943</v>
      </c>
      <c r="G7" s="7" t="s">
        <v>944</v>
      </c>
      <c r="H7" s="7" t="s">
        <v>945</v>
      </c>
      <c r="I7" s="7" t="s">
        <v>946</v>
      </c>
      <c r="J7" s="7" t="s">
        <v>947</v>
      </c>
      <c r="K7" s="7" t="s">
        <v>948</v>
      </c>
      <c r="L7" s="7" t="s">
        <v>949</v>
      </c>
      <c r="M7" s="7" t="s">
        <v>950</v>
      </c>
      <c r="N7" s="7" t="s">
        <v>951</v>
      </c>
      <c r="O7" s="7" t="s">
        <v>952</v>
      </c>
      <c r="P7" s="7" t="s">
        <v>953</v>
      </c>
      <c r="Q7" s="7" t="s">
        <v>954</v>
      </c>
    </row>
    <row r="8" spans="1:17">
      <c r="A8" s="19" t="s">
        <v>43</v>
      </c>
      <c r="B8" s="10" t="s">
        <v>44</v>
      </c>
      <c r="C8" s="3">
        <f>Orçamento!K8</f>
        <v>97119.11</v>
      </c>
      <c r="D8" s="20">
        <v>100</v>
      </c>
      <c r="E8" s="21">
        <f t="shared" ref="E8:E28" si="0">C8*D8/100</f>
        <v>97119.11</v>
      </c>
      <c r="F8" s="20">
        <v>0</v>
      </c>
      <c r="G8" s="21">
        <f t="shared" ref="G8:G28" si="1">C8*F8/100</f>
        <v>0</v>
      </c>
      <c r="H8" s="20">
        <v>0</v>
      </c>
      <c r="I8" s="21">
        <f t="shared" ref="I8:I28" si="2">C8*H8/100</f>
        <v>0</v>
      </c>
      <c r="J8" s="20">
        <v>0</v>
      </c>
      <c r="K8" s="21">
        <f t="shared" ref="K8:K28" si="3">C8*J8/100</f>
        <v>0</v>
      </c>
      <c r="L8" s="20">
        <v>0</v>
      </c>
      <c r="M8" s="21">
        <f t="shared" ref="M8:M28" si="4">C8*L8/100</f>
        <v>0</v>
      </c>
      <c r="N8" s="20">
        <v>0</v>
      </c>
      <c r="O8" s="21">
        <f t="shared" ref="O8:O28" si="5">C8*N8/100</f>
        <v>0</v>
      </c>
      <c r="P8" s="22">
        <f t="shared" ref="P8:P28" si="6">D8+F8+H8+J8+L8+N8</f>
        <v>100</v>
      </c>
      <c r="Q8" s="22">
        <f t="shared" ref="Q8:Q28" si="7">E8+G8+I8+K8+M8+O8</f>
        <v>97119.11</v>
      </c>
    </row>
    <row r="9" spans="1:17">
      <c r="A9" s="19" t="s">
        <v>85</v>
      </c>
      <c r="B9" s="10" t="s">
        <v>86</v>
      </c>
      <c r="C9" s="3">
        <f>Orçamento!K25</f>
        <v>205126.93000000002</v>
      </c>
      <c r="D9" s="20">
        <v>70</v>
      </c>
      <c r="E9" s="21">
        <f t="shared" si="0"/>
        <v>143588.85100000002</v>
      </c>
      <c r="F9" s="20">
        <v>30</v>
      </c>
      <c r="G9" s="21">
        <f t="shared" si="1"/>
        <v>61538.079000000005</v>
      </c>
      <c r="H9" s="20">
        <v>0</v>
      </c>
      <c r="I9" s="21">
        <f t="shared" si="2"/>
        <v>0</v>
      </c>
      <c r="J9" s="20">
        <v>0</v>
      </c>
      <c r="K9" s="21">
        <f t="shared" si="3"/>
        <v>0</v>
      </c>
      <c r="L9" s="20">
        <v>0</v>
      </c>
      <c r="M9" s="21">
        <f t="shared" si="4"/>
        <v>0</v>
      </c>
      <c r="N9" s="20">
        <v>0</v>
      </c>
      <c r="O9" s="21">
        <f t="shared" si="5"/>
        <v>0</v>
      </c>
      <c r="P9" s="22">
        <f t="shared" si="6"/>
        <v>100</v>
      </c>
      <c r="Q9" s="22">
        <f t="shared" si="7"/>
        <v>205126.93000000002</v>
      </c>
    </row>
    <row r="10" spans="1:17">
      <c r="A10" s="19" t="s">
        <v>125</v>
      </c>
      <c r="B10" s="10" t="s">
        <v>126</v>
      </c>
      <c r="C10" s="3">
        <f>Orçamento!K43</f>
        <v>232824.87</v>
      </c>
      <c r="D10" s="20">
        <v>0</v>
      </c>
      <c r="E10" s="21">
        <f t="shared" si="0"/>
        <v>0</v>
      </c>
      <c r="F10" s="20">
        <v>70</v>
      </c>
      <c r="G10" s="21">
        <f t="shared" si="1"/>
        <v>162977.40900000001</v>
      </c>
      <c r="H10" s="20">
        <v>30</v>
      </c>
      <c r="I10" s="21">
        <f t="shared" si="2"/>
        <v>69847.460999999996</v>
      </c>
      <c r="J10" s="20">
        <v>0</v>
      </c>
      <c r="K10" s="21">
        <f t="shared" si="3"/>
        <v>0</v>
      </c>
      <c r="L10" s="20">
        <v>0</v>
      </c>
      <c r="M10" s="21">
        <f t="shared" si="4"/>
        <v>0</v>
      </c>
      <c r="N10" s="20">
        <v>0</v>
      </c>
      <c r="O10" s="21">
        <f t="shared" si="5"/>
        <v>0</v>
      </c>
      <c r="P10" s="22">
        <f t="shared" si="6"/>
        <v>100</v>
      </c>
      <c r="Q10" s="22">
        <f t="shared" si="7"/>
        <v>232824.87</v>
      </c>
    </row>
    <row r="11" spans="1:17">
      <c r="A11" s="19" t="s">
        <v>180</v>
      </c>
      <c r="B11" s="10" t="s">
        <v>181</v>
      </c>
      <c r="C11" s="3">
        <f>Orçamento!K74</f>
        <v>126179.03000000003</v>
      </c>
      <c r="D11" s="20">
        <v>0</v>
      </c>
      <c r="E11" s="21">
        <f t="shared" si="0"/>
        <v>0</v>
      </c>
      <c r="F11" s="20">
        <v>30</v>
      </c>
      <c r="G11" s="21">
        <f t="shared" si="1"/>
        <v>37853.70900000001</v>
      </c>
      <c r="H11" s="20">
        <v>70</v>
      </c>
      <c r="I11" s="21">
        <f t="shared" si="2"/>
        <v>88325.321000000011</v>
      </c>
      <c r="J11" s="20">
        <v>0</v>
      </c>
      <c r="K11" s="21">
        <f t="shared" si="3"/>
        <v>0</v>
      </c>
      <c r="L11" s="20">
        <v>0</v>
      </c>
      <c r="M11" s="21">
        <f t="shared" si="4"/>
        <v>0</v>
      </c>
      <c r="N11" s="20">
        <v>0</v>
      </c>
      <c r="O11" s="21">
        <f t="shared" si="5"/>
        <v>0</v>
      </c>
      <c r="P11" s="22">
        <f t="shared" si="6"/>
        <v>100</v>
      </c>
      <c r="Q11" s="22">
        <f t="shared" si="7"/>
        <v>126179.03000000003</v>
      </c>
    </row>
    <row r="12" spans="1:17">
      <c r="A12" s="19" t="s">
        <v>211</v>
      </c>
      <c r="B12" s="10" t="s">
        <v>212</v>
      </c>
      <c r="C12" s="3">
        <f>Orçamento!K89</f>
        <v>61889.710000000006</v>
      </c>
      <c r="D12" s="20">
        <v>0</v>
      </c>
      <c r="E12" s="21">
        <f t="shared" si="0"/>
        <v>0</v>
      </c>
      <c r="F12" s="20">
        <v>0</v>
      </c>
      <c r="G12" s="21">
        <f t="shared" si="1"/>
        <v>0</v>
      </c>
      <c r="H12" s="20">
        <v>40</v>
      </c>
      <c r="I12" s="21">
        <f t="shared" si="2"/>
        <v>24755.884000000005</v>
      </c>
      <c r="J12" s="20">
        <v>60</v>
      </c>
      <c r="K12" s="21">
        <f t="shared" si="3"/>
        <v>37133.826000000008</v>
      </c>
      <c r="L12" s="20">
        <v>0</v>
      </c>
      <c r="M12" s="21">
        <f t="shared" si="4"/>
        <v>0</v>
      </c>
      <c r="N12" s="20">
        <v>0</v>
      </c>
      <c r="O12" s="21">
        <f t="shared" si="5"/>
        <v>0</v>
      </c>
      <c r="P12" s="22">
        <f t="shared" si="6"/>
        <v>100</v>
      </c>
      <c r="Q12" s="22">
        <f t="shared" si="7"/>
        <v>61889.710000000014</v>
      </c>
    </row>
    <row r="13" spans="1:17">
      <c r="A13" s="19" t="s">
        <v>234</v>
      </c>
      <c r="B13" s="10" t="s">
        <v>235</v>
      </c>
      <c r="C13" s="3">
        <f>Orçamento!K101</f>
        <v>10075.75</v>
      </c>
      <c r="D13" s="20">
        <v>0</v>
      </c>
      <c r="E13" s="21">
        <f t="shared" si="0"/>
        <v>0</v>
      </c>
      <c r="F13" s="20">
        <v>0</v>
      </c>
      <c r="G13" s="21">
        <f t="shared" si="1"/>
        <v>0</v>
      </c>
      <c r="H13" s="20">
        <v>100</v>
      </c>
      <c r="I13" s="21">
        <f t="shared" si="2"/>
        <v>10075.75</v>
      </c>
      <c r="J13" s="20">
        <v>0</v>
      </c>
      <c r="K13" s="21">
        <f t="shared" si="3"/>
        <v>0</v>
      </c>
      <c r="L13" s="20">
        <v>0</v>
      </c>
      <c r="M13" s="21">
        <f t="shared" si="4"/>
        <v>0</v>
      </c>
      <c r="N13" s="20">
        <v>0</v>
      </c>
      <c r="O13" s="21">
        <f t="shared" si="5"/>
        <v>0</v>
      </c>
      <c r="P13" s="22">
        <f t="shared" si="6"/>
        <v>100</v>
      </c>
      <c r="Q13" s="22">
        <f t="shared" si="7"/>
        <v>10075.75</v>
      </c>
    </row>
    <row r="14" spans="1:17">
      <c r="A14" s="19" t="s">
        <v>240</v>
      </c>
      <c r="B14" s="10" t="s">
        <v>241</v>
      </c>
      <c r="C14" s="3">
        <f>Orçamento!K104</f>
        <v>104338.73999999998</v>
      </c>
      <c r="D14" s="20">
        <v>0</v>
      </c>
      <c r="E14" s="21">
        <f t="shared" si="0"/>
        <v>0</v>
      </c>
      <c r="F14" s="20">
        <v>0</v>
      </c>
      <c r="G14" s="21">
        <f t="shared" si="1"/>
        <v>0</v>
      </c>
      <c r="H14" s="20">
        <v>0</v>
      </c>
      <c r="I14" s="21">
        <f t="shared" si="2"/>
        <v>0</v>
      </c>
      <c r="J14" s="20">
        <v>20</v>
      </c>
      <c r="K14" s="21">
        <f t="shared" si="3"/>
        <v>20867.747999999996</v>
      </c>
      <c r="L14" s="20">
        <v>80</v>
      </c>
      <c r="M14" s="21">
        <f t="shared" si="4"/>
        <v>83470.991999999984</v>
      </c>
      <c r="N14" s="20">
        <v>0</v>
      </c>
      <c r="O14" s="21">
        <f t="shared" si="5"/>
        <v>0</v>
      </c>
      <c r="P14" s="22">
        <f t="shared" si="6"/>
        <v>100</v>
      </c>
      <c r="Q14" s="22">
        <f t="shared" si="7"/>
        <v>104338.73999999998</v>
      </c>
    </row>
    <row r="15" spans="1:17">
      <c r="A15" s="19" t="s">
        <v>302</v>
      </c>
      <c r="B15" s="10" t="s">
        <v>303</v>
      </c>
      <c r="C15" s="3">
        <f>Orçamento!K134</f>
        <v>46202.649999999994</v>
      </c>
      <c r="D15" s="20">
        <v>0</v>
      </c>
      <c r="E15" s="21">
        <f t="shared" si="0"/>
        <v>0</v>
      </c>
      <c r="F15" s="20">
        <v>0</v>
      </c>
      <c r="G15" s="21">
        <f t="shared" si="1"/>
        <v>0</v>
      </c>
      <c r="H15" s="20">
        <v>10</v>
      </c>
      <c r="I15" s="21">
        <f t="shared" si="2"/>
        <v>4620.2649999999994</v>
      </c>
      <c r="J15" s="20">
        <v>90</v>
      </c>
      <c r="K15" s="21">
        <f t="shared" si="3"/>
        <v>41582.384999999995</v>
      </c>
      <c r="L15" s="20">
        <v>0</v>
      </c>
      <c r="M15" s="21">
        <f t="shared" si="4"/>
        <v>0</v>
      </c>
      <c r="N15" s="20">
        <v>0</v>
      </c>
      <c r="O15" s="21">
        <f t="shared" si="5"/>
        <v>0</v>
      </c>
      <c r="P15" s="22">
        <f t="shared" si="6"/>
        <v>100</v>
      </c>
      <c r="Q15" s="22">
        <f t="shared" si="7"/>
        <v>46202.649999999994</v>
      </c>
    </row>
    <row r="16" spans="1:17">
      <c r="A16" s="19" t="s">
        <v>316</v>
      </c>
      <c r="B16" s="10" t="s">
        <v>317</v>
      </c>
      <c r="C16" s="3">
        <f>Orçamento!K141</f>
        <v>65989.89</v>
      </c>
      <c r="D16" s="20">
        <v>0</v>
      </c>
      <c r="E16" s="21">
        <f t="shared" si="0"/>
        <v>0</v>
      </c>
      <c r="F16" s="20">
        <v>0</v>
      </c>
      <c r="G16" s="21">
        <f t="shared" si="1"/>
        <v>0</v>
      </c>
      <c r="H16" s="20">
        <v>10</v>
      </c>
      <c r="I16" s="21">
        <f t="shared" si="2"/>
        <v>6598.9890000000005</v>
      </c>
      <c r="J16" s="20">
        <v>90</v>
      </c>
      <c r="K16" s="21">
        <f t="shared" si="3"/>
        <v>59390.900999999998</v>
      </c>
      <c r="L16" s="20">
        <v>0</v>
      </c>
      <c r="M16" s="21">
        <f t="shared" si="4"/>
        <v>0</v>
      </c>
      <c r="N16" s="20">
        <v>0</v>
      </c>
      <c r="O16" s="21">
        <f t="shared" si="5"/>
        <v>0</v>
      </c>
      <c r="P16" s="22">
        <f t="shared" si="6"/>
        <v>100</v>
      </c>
      <c r="Q16" s="22">
        <f t="shared" si="7"/>
        <v>65989.89</v>
      </c>
    </row>
    <row r="17" spans="1:17">
      <c r="A17" s="19" t="s">
        <v>331</v>
      </c>
      <c r="B17" s="10" t="s">
        <v>332</v>
      </c>
      <c r="C17" s="3">
        <f>Orçamento!K149</f>
        <v>12189.53</v>
      </c>
      <c r="D17" s="20">
        <v>0</v>
      </c>
      <c r="E17" s="21">
        <f t="shared" si="0"/>
        <v>0</v>
      </c>
      <c r="F17" s="20">
        <v>0</v>
      </c>
      <c r="G17" s="21">
        <f t="shared" si="1"/>
        <v>0</v>
      </c>
      <c r="H17" s="20">
        <v>10</v>
      </c>
      <c r="I17" s="21">
        <f t="shared" si="2"/>
        <v>1218.953</v>
      </c>
      <c r="J17" s="20">
        <v>90</v>
      </c>
      <c r="K17" s="21">
        <f t="shared" si="3"/>
        <v>10970.576999999999</v>
      </c>
      <c r="L17" s="20">
        <v>0</v>
      </c>
      <c r="M17" s="21">
        <f t="shared" si="4"/>
        <v>0</v>
      </c>
      <c r="N17" s="20">
        <v>0</v>
      </c>
      <c r="O17" s="21">
        <f t="shared" si="5"/>
        <v>0</v>
      </c>
      <c r="P17" s="22">
        <f t="shared" si="6"/>
        <v>100</v>
      </c>
      <c r="Q17" s="22">
        <f t="shared" si="7"/>
        <v>12189.529999999999</v>
      </c>
    </row>
    <row r="18" spans="1:17">
      <c r="A18" s="19" t="s">
        <v>335</v>
      </c>
      <c r="B18" s="10" t="s">
        <v>336</v>
      </c>
      <c r="C18" s="3">
        <f>Orçamento!K152</f>
        <v>21411.25</v>
      </c>
      <c r="D18" s="20">
        <v>0</v>
      </c>
      <c r="E18" s="21">
        <f t="shared" si="0"/>
        <v>0</v>
      </c>
      <c r="F18" s="20">
        <v>0</v>
      </c>
      <c r="G18" s="21">
        <f t="shared" si="1"/>
        <v>0</v>
      </c>
      <c r="H18" s="20">
        <v>10</v>
      </c>
      <c r="I18" s="21">
        <f t="shared" si="2"/>
        <v>2141.125</v>
      </c>
      <c r="J18" s="20">
        <v>90</v>
      </c>
      <c r="K18" s="21">
        <f t="shared" si="3"/>
        <v>19270.125</v>
      </c>
      <c r="L18" s="20">
        <v>0</v>
      </c>
      <c r="M18" s="21">
        <f t="shared" si="4"/>
        <v>0</v>
      </c>
      <c r="N18" s="20">
        <v>0</v>
      </c>
      <c r="O18" s="21">
        <f t="shared" si="5"/>
        <v>0</v>
      </c>
      <c r="P18" s="22">
        <f t="shared" si="6"/>
        <v>100</v>
      </c>
      <c r="Q18" s="22">
        <f t="shared" si="7"/>
        <v>21411.25</v>
      </c>
    </row>
    <row r="19" spans="1:17">
      <c r="A19" s="19" t="s">
        <v>346</v>
      </c>
      <c r="B19" s="10" t="s">
        <v>347</v>
      </c>
      <c r="C19" s="3">
        <f>Orçamento!K158</f>
        <v>51408.469999999994</v>
      </c>
      <c r="D19" s="20">
        <v>0</v>
      </c>
      <c r="E19" s="21">
        <f t="shared" si="0"/>
        <v>0</v>
      </c>
      <c r="F19" s="20">
        <v>0</v>
      </c>
      <c r="G19" s="21">
        <f t="shared" si="1"/>
        <v>0</v>
      </c>
      <c r="H19" s="20">
        <v>0</v>
      </c>
      <c r="I19" s="21">
        <f t="shared" si="2"/>
        <v>0</v>
      </c>
      <c r="J19" s="20">
        <v>0</v>
      </c>
      <c r="K19" s="21">
        <f t="shared" si="3"/>
        <v>0</v>
      </c>
      <c r="L19" s="20">
        <v>80</v>
      </c>
      <c r="M19" s="21">
        <f t="shared" si="4"/>
        <v>41126.775999999998</v>
      </c>
      <c r="N19" s="20">
        <v>20</v>
      </c>
      <c r="O19" s="21">
        <f t="shared" si="5"/>
        <v>10281.694</v>
      </c>
      <c r="P19" s="22">
        <f t="shared" si="6"/>
        <v>100</v>
      </c>
      <c r="Q19" s="22">
        <f t="shared" si="7"/>
        <v>51408.47</v>
      </c>
    </row>
    <row r="20" spans="1:17">
      <c r="A20" s="19" t="s">
        <v>369</v>
      </c>
      <c r="B20" s="10" t="s">
        <v>370</v>
      </c>
      <c r="C20" s="3">
        <f>Orçamento!K170</f>
        <v>7133.54</v>
      </c>
      <c r="D20" s="20">
        <v>0</v>
      </c>
      <c r="E20" s="21">
        <f t="shared" si="0"/>
        <v>0</v>
      </c>
      <c r="F20" s="20">
        <v>0</v>
      </c>
      <c r="G20" s="21">
        <f t="shared" si="1"/>
        <v>0</v>
      </c>
      <c r="H20" s="20">
        <v>100</v>
      </c>
      <c r="I20" s="21">
        <f t="shared" si="2"/>
        <v>7133.54</v>
      </c>
      <c r="J20" s="20">
        <v>0</v>
      </c>
      <c r="K20" s="21">
        <f t="shared" si="3"/>
        <v>0</v>
      </c>
      <c r="L20" s="20">
        <v>0</v>
      </c>
      <c r="M20" s="21">
        <f t="shared" si="4"/>
        <v>0</v>
      </c>
      <c r="N20" s="20">
        <v>0</v>
      </c>
      <c r="O20" s="21">
        <f t="shared" si="5"/>
        <v>0</v>
      </c>
      <c r="P20" s="22">
        <f t="shared" si="6"/>
        <v>100</v>
      </c>
      <c r="Q20" s="22">
        <f t="shared" si="7"/>
        <v>7133.54</v>
      </c>
    </row>
    <row r="21" spans="1:17">
      <c r="A21" s="19" t="s">
        <v>373</v>
      </c>
      <c r="B21" s="10" t="s">
        <v>374</v>
      </c>
      <c r="C21" s="3">
        <f>Orçamento!K172</f>
        <v>33329.81</v>
      </c>
      <c r="D21" s="20">
        <v>0</v>
      </c>
      <c r="E21" s="21">
        <f t="shared" si="0"/>
        <v>0</v>
      </c>
      <c r="F21" s="20">
        <v>0</v>
      </c>
      <c r="G21" s="21">
        <f t="shared" si="1"/>
        <v>0</v>
      </c>
      <c r="H21" s="20">
        <v>0</v>
      </c>
      <c r="I21" s="21">
        <f t="shared" si="2"/>
        <v>0</v>
      </c>
      <c r="J21" s="20">
        <v>0</v>
      </c>
      <c r="K21" s="21">
        <f t="shared" si="3"/>
        <v>0</v>
      </c>
      <c r="L21" s="20">
        <v>0</v>
      </c>
      <c r="M21" s="21">
        <f t="shared" si="4"/>
        <v>0</v>
      </c>
      <c r="N21" s="20">
        <v>100</v>
      </c>
      <c r="O21" s="21">
        <f t="shared" si="5"/>
        <v>33329.81</v>
      </c>
      <c r="P21" s="22">
        <f t="shared" si="6"/>
        <v>100</v>
      </c>
      <c r="Q21" s="22">
        <f t="shared" si="7"/>
        <v>33329.81</v>
      </c>
    </row>
    <row r="22" spans="1:17">
      <c r="A22" s="19" t="s">
        <v>424</v>
      </c>
      <c r="B22" s="10" t="s">
        <v>425</v>
      </c>
      <c r="C22" s="3">
        <f>Orçamento!K198</f>
        <v>76919.410000000018</v>
      </c>
      <c r="D22" s="20">
        <v>0</v>
      </c>
      <c r="E22" s="21">
        <f t="shared" si="0"/>
        <v>0</v>
      </c>
      <c r="F22" s="20">
        <v>0</v>
      </c>
      <c r="G22" s="21">
        <f t="shared" si="1"/>
        <v>0</v>
      </c>
      <c r="H22" s="20">
        <v>70</v>
      </c>
      <c r="I22" s="21">
        <f t="shared" si="2"/>
        <v>53843.587000000014</v>
      </c>
      <c r="J22" s="20">
        <v>30</v>
      </c>
      <c r="K22" s="21">
        <f t="shared" si="3"/>
        <v>23075.823000000008</v>
      </c>
      <c r="L22" s="20">
        <v>0</v>
      </c>
      <c r="M22" s="21">
        <f t="shared" si="4"/>
        <v>0</v>
      </c>
      <c r="N22" s="20">
        <v>0</v>
      </c>
      <c r="O22" s="21">
        <f t="shared" si="5"/>
        <v>0</v>
      </c>
      <c r="P22" s="22">
        <f t="shared" si="6"/>
        <v>100</v>
      </c>
      <c r="Q22" s="22">
        <f t="shared" si="7"/>
        <v>76919.410000000018</v>
      </c>
    </row>
    <row r="23" spans="1:17">
      <c r="A23" s="19" t="s">
        <v>628</v>
      </c>
      <c r="B23" s="10" t="s">
        <v>629</v>
      </c>
      <c r="C23" s="3">
        <f>Orçamento!K304</f>
        <v>4075.75</v>
      </c>
      <c r="D23" s="20">
        <v>0</v>
      </c>
      <c r="E23" s="21">
        <f t="shared" si="0"/>
        <v>0</v>
      </c>
      <c r="F23" s="20">
        <v>0</v>
      </c>
      <c r="G23" s="21">
        <f t="shared" si="1"/>
        <v>0</v>
      </c>
      <c r="H23" s="20">
        <v>0</v>
      </c>
      <c r="I23" s="21">
        <f t="shared" si="2"/>
        <v>0</v>
      </c>
      <c r="J23" s="20">
        <v>0</v>
      </c>
      <c r="K23" s="21">
        <f t="shared" si="3"/>
        <v>0</v>
      </c>
      <c r="L23" s="20">
        <v>0</v>
      </c>
      <c r="M23" s="21">
        <f t="shared" si="4"/>
        <v>0</v>
      </c>
      <c r="N23" s="20">
        <v>100</v>
      </c>
      <c r="O23" s="21">
        <f t="shared" si="5"/>
        <v>4075.75</v>
      </c>
      <c r="P23" s="22">
        <f t="shared" si="6"/>
        <v>100</v>
      </c>
      <c r="Q23" s="22">
        <f t="shared" si="7"/>
        <v>4075.75</v>
      </c>
    </row>
    <row r="24" spans="1:17">
      <c r="A24" s="19" t="s">
        <v>652</v>
      </c>
      <c r="B24" s="10" t="s">
        <v>653</v>
      </c>
      <c r="C24" s="3">
        <f>Orçamento!K316</f>
        <v>140362.99</v>
      </c>
      <c r="D24" s="20">
        <v>0</v>
      </c>
      <c r="E24" s="21">
        <f t="shared" si="0"/>
        <v>0</v>
      </c>
      <c r="F24" s="20">
        <v>0</v>
      </c>
      <c r="G24" s="21">
        <f t="shared" si="1"/>
        <v>0</v>
      </c>
      <c r="H24" s="20">
        <v>0</v>
      </c>
      <c r="I24" s="21">
        <f t="shared" si="2"/>
        <v>0</v>
      </c>
      <c r="J24" s="20">
        <v>50</v>
      </c>
      <c r="K24" s="21">
        <f t="shared" si="3"/>
        <v>70181.494999999995</v>
      </c>
      <c r="L24" s="20">
        <v>50</v>
      </c>
      <c r="M24" s="21">
        <f t="shared" si="4"/>
        <v>70181.494999999995</v>
      </c>
      <c r="N24" s="20">
        <v>0</v>
      </c>
      <c r="O24" s="21">
        <f t="shared" si="5"/>
        <v>0</v>
      </c>
      <c r="P24" s="22">
        <f t="shared" si="6"/>
        <v>100</v>
      </c>
      <c r="Q24" s="22">
        <f t="shared" si="7"/>
        <v>140362.99</v>
      </c>
    </row>
    <row r="25" spans="1:17">
      <c r="A25" s="19" t="s">
        <v>840</v>
      </c>
      <c r="B25" s="10" t="s">
        <v>841</v>
      </c>
      <c r="C25" s="3">
        <f>Orçamento!K409</f>
        <v>79949.41</v>
      </c>
      <c r="D25" s="20">
        <v>0</v>
      </c>
      <c r="E25" s="21">
        <f t="shared" si="0"/>
        <v>0</v>
      </c>
      <c r="F25" s="20">
        <v>0</v>
      </c>
      <c r="G25" s="21">
        <f t="shared" si="1"/>
        <v>0</v>
      </c>
      <c r="H25" s="20">
        <v>0</v>
      </c>
      <c r="I25" s="21">
        <f t="shared" si="2"/>
        <v>0</v>
      </c>
      <c r="J25" s="20">
        <v>0</v>
      </c>
      <c r="K25" s="21">
        <f t="shared" si="3"/>
        <v>0</v>
      </c>
      <c r="L25" s="20">
        <v>50</v>
      </c>
      <c r="M25" s="21">
        <f t="shared" si="4"/>
        <v>39974.705000000002</v>
      </c>
      <c r="N25" s="20">
        <v>50</v>
      </c>
      <c r="O25" s="21">
        <f t="shared" si="5"/>
        <v>39974.705000000002</v>
      </c>
      <c r="P25" s="22">
        <f t="shared" si="6"/>
        <v>100</v>
      </c>
      <c r="Q25" s="22">
        <f t="shared" si="7"/>
        <v>79949.41</v>
      </c>
    </row>
    <row r="26" spans="1:17">
      <c r="A26" s="19" t="s">
        <v>876</v>
      </c>
      <c r="B26" s="10" t="s">
        <v>877</v>
      </c>
      <c r="C26" s="3">
        <f>Orçamento!K428</f>
        <v>5409.73</v>
      </c>
      <c r="D26" s="20">
        <v>0</v>
      </c>
      <c r="E26" s="21">
        <f t="shared" si="0"/>
        <v>0</v>
      </c>
      <c r="F26" s="20">
        <v>0</v>
      </c>
      <c r="G26" s="21">
        <f t="shared" si="1"/>
        <v>0</v>
      </c>
      <c r="H26" s="20">
        <v>0</v>
      </c>
      <c r="I26" s="21">
        <f t="shared" si="2"/>
        <v>0</v>
      </c>
      <c r="J26" s="20">
        <v>100</v>
      </c>
      <c r="K26" s="21">
        <f t="shared" si="3"/>
        <v>5409.73</v>
      </c>
      <c r="L26" s="20">
        <v>0</v>
      </c>
      <c r="M26" s="21">
        <f t="shared" si="4"/>
        <v>0</v>
      </c>
      <c r="N26" s="20">
        <v>0</v>
      </c>
      <c r="O26" s="21">
        <f t="shared" si="5"/>
        <v>0</v>
      </c>
      <c r="P26" s="22">
        <f t="shared" si="6"/>
        <v>100</v>
      </c>
      <c r="Q26" s="22">
        <f t="shared" si="7"/>
        <v>5409.73</v>
      </c>
    </row>
    <row r="27" spans="1:17">
      <c r="A27" s="19" t="s">
        <v>889</v>
      </c>
      <c r="B27" s="10" t="s">
        <v>890</v>
      </c>
      <c r="C27" s="3">
        <f>Orçamento!K437</f>
        <v>10830.29</v>
      </c>
      <c r="D27" s="20">
        <v>0</v>
      </c>
      <c r="E27" s="21">
        <f t="shared" si="0"/>
        <v>0</v>
      </c>
      <c r="F27" s="20">
        <v>0</v>
      </c>
      <c r="G27" s="21">
        <f t="shared" si="1"/>
        <v>0</v>
      </c>
      <c r="H27" s="20">
        <v>0</v>
      </c>
      <c r="I27" s="21">
        <f t="shared" si="2"/>
        <v>0</v>
      </c>
      <c r="J27" s="20">
        <v>50</v>
      </c>
      <c r="K27" s="21">
        <f t="shared" si="3"/>
        <v>5415.1450000000004</v>
      </c>
      <c r="L27" s="20">
        <v>50</v>
      </c>
      <c r="M27" s="21">
        <f t="shared" si="4"/>
        <v>5415.1450000000004</v>
      </c>
      <c r="N27" s="20">
        <v>0</v>
      </c>
      <c r="O27" s="21">
        <f t="shared" si="5"/>
        <v>0</v>
      </c>
      <c r="P27" s="22">
        <f t="shared" si="6"/>
        <v>100</v>
      </c>
      <c r="Q27" s="22">
        <f t="shared" si="7"/>
        <v>10830.29</v>
      </c>
    </row>
    <row r="28" spans="1:17">
      <c r="A28" s="19" t="s">
        <v>912</v>
      </c>
      <c r="B28" s="10" t="s">
        <v>913</v>
      </c>
      <c r="C28" s="3">
        <f>Orçamento!K449</f>
        <v>12133.14</v>
      </c>
      <c r="D28" s="20">
        <v>0</v>
      </c>
      <c r="E28" s="21">
        <f t="shared" si="0"/>
        <v>0</v>
      </c>
      <c r="F28" s="20">
        <v>0</v>
      </c>
      <c r="G28" s="21">
        <f t="shared" si="1"/>
        <v>0</v>
      </c>
      <c r="H28" s="20">
        <v>0</v>
      </c>
      <c r="I28" s="21">
        <f t="shared" si="2"/>
        <v>0</v>
      </c>
      <c r="J28" s="20">
        <v>0</v>
      </c>
      <c r="K28" s="21">
        <f t="shared" si="3"/>
        <v>0</v>
      </c>
      <c r="L28" s="20">
        <v>0</v>
      </c>
      <c r="M28" s="21">
        <f t="shared" si="4"/>
        <v>0</v>
      </c>
      <c r="N28" s="20">
        <v>100</v>
      </c>
      <c r="O28" s="21">
        <f t="shared" si="5"/>
        <v>12133.14</v>
      </c>
      <c r="P28" s="22">
        <f t="shared" si="6"/>
        <v>100</v>
      </c>
      <c r="Q28" s="22">
        <f t="shared" si="7"/>
        <v>12133.14</v>
      </c>
    </row>
    <row r="29" spans="1:17">
      <c r="A29" s="39" t="s">
        <v>955</v>
      </c>
      <c r="B29" s="39"/>
      <c r="C29" s="8">
        <f>SUM(C8:C28)</f>
        <v>1404899.9999999998</v>
      </c>
      <c r="D29" s="44">
        <f>SUM(E8:E28)</f>
        <v>240707.96100000001</v>
      </c>
      <c r="E29" s="39"/>
      <c r="F29" s="44">
        <f>SUM(G8:G28)</f>
        <v>262369.19700000004</v>
      </c>
      <c r="G29" s="39"/>
      <c r="H29" s="44">
        <f>SUM(I8:I28)</f>
        <v>268560.87500000006</v>
      </c>
      <c r="I29" s="39"/>
      <c r="J29" s="44">
        <f>SUM(K8:K28)</f>
        <v>293297.755</v>
      </c>
      <c r="K29" s="39"/>
      <c r="L29" s="44">
        <f>SUM(M8:M28)</f>
        <v>240169.11299999998</v>
      </c>
      <c r="M29" s="39"/>
      <c r="N29" s="44">
        <f>SUM(O8:O28)</f>
        <v>99795.099000000002</v>
      </c>
      <c r="O29" s="39"/>
      <c r="P29" s="8">
        <f>(Q29/C29)*100</f>
        <v>100</v>
      </c>
      <c r="Q29" s="8">
        <f>SUM(Q8:Q28)</f>
        <v>1404899.9999999998</v>
      </c>
    </row>
  </sheetData>
  <sheetProtection password="BF59" sheet="1" objects="1" scenarios="1" selectLockedCells="1"/>
  <mergeCells count="11">
    <mergeCell ref="J29:K29"/>
    <mergeCell ref="L29:M29"/>
    <mergeCell ref="N29:O29"/>
    <mergeCell ref="A29:B29"/>
    <mergeCell ref="B4:F4"/>
    <mergeCell ref="H4:I4"/>
    <mergeCell ref="B5:C5"/>
    <mergeCell ref="E5:G5"/>
    <mergeCell ref="D29:E29"/>
    <mergeCell ref="F29:G29"/>
    <mergeCell ref="H29:I29"/>
  </mergeCells>
  <pageMargins left="0.5" right="0.5" top="0.75" bottom="0.75" header="0.5" footer="0.5"/>
  <pageSetup paperSize="9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0"/>
  <sheetViews>
    <sheetView workbookViewId="0">
      <selection activeCell="D12" sqref="D12"/>
    </sheetView>
  </sheetViews>
  <sheetFormatPr defaultRowHeight="15"/>
  <cols>
    <col min="1" max="1" width="10" customWidth="1"/>
    <col min="2" max="4" width="15" customWidth="1"/>
    <col min="5" max="9" width="10" customWidth="1"/>
  </cols>
  <sheetData>
    <row r="1" spans="1:10">
      <c r="A1" s="5" t="s">
        <v>0</v>
      </c>
    </row>
    <row r="2" spans="1:10">
      <c r="A2" s="5" t="s">
        <v>24</v>
      </c>
    </row>
    <row r="3" spans="1:10">
      <c r="A3" s="5" t="s">
        <v>25</v>
      </c>
      <c r="B3" s="1" t="str">
        <f>DADOS!C3</f>
        <v>13/02/2025.</v>
      </c>
    </row>
    <row r="4" spans="1:10">
      <c r="A4" s="5" t="s">
        <v>26</v>
      </c>
      <c r="B4" s="41" t="str">
        <f>DADOS!C7</f>
        <v>BEE ASSESSORIA EM ENGENHARIA LTDA</v>
      </c>
      <c r="C4" s="46"/>
      <c r="D4" s="46"/>
      <c r="E4" s="46"/>
      <c r="F4" s="46"/>
      <c r="G4" s="5" t="s">
        <v>27</v>
      </c>
      <c r="H4" s="42" t="str">
        <f>DADOS!C9</f>
        <v>48 3208-0020</v>
      </c>
      <c r="I4" s="46"/>
    </row>
    <row r="5" spans="1:10">
      <c r="A5" s="5" t="s">
        <v>28</v>
      </c>
      <c r="B5" s="43" t="str">
        <f>DADOS!C8</f>
        <v>33.913.415/0001-05</v>
      </c>
      <c r="C5" s="41" t="s">
        <v>29</v>
      </c>
      <c r="D5" s="5" t="s">
        <v>30</v>
      </c>
      <c r="E5" s="41" t="str">
        <f>DADOS!C13</f>
        <v>SÃO JOSÉ</v>
      </c>
      <c r="F5" s="41" t="s">
        <v>29</v>
      </c>
      <c r="G5" s="41" t="s">
        <v>29</v>
      </c>
      <c r="H5" s="5" t="s">
        <v>31</v>
      </c>
      <c r="I5" s="5" t="str">
        <f>DADOS!C14</f>
        <v>SC</v>
      </c>
    </row>
    <row r="7" spans="1:10">
      <c r="A7" s="7" t="s">
        <v>32</v>
      </c>
      <c r="B7" s="7" t="s">
        <v>956</v>
      </c>
      <c r="C7" s="7" t="s">
        <v>957</v>
      </c>
      <c r="D7" s="7" t="s">
        <v>958</v>
      </c>
      <c r="E7" s="39" t="s">
        <v>959</v>
      </c>
      <c r="F7" s="39"/>
      <c r="G7" s="39"/>
      <c r="H7" s="39"/>
      <c r="I7" s="39"/>
    </row>
    <row r="8" spans="1:10">
      <c r="A8" s="19" t="s">
        <v>960</v>
      </c>
      <c r="B8" s="21">
        <v>3</v>
      </c>
      <c r="C8" s="21">
        <v>5.5</v>
      </c>
      <c r="D8" s="23">
        <v>3.76</v>
      </c>
      <c r="E8" s="45" t="s">
        <v>961</v>
      </c>
      <c r="F8" s="45"/>
      <c r="G8" s="45"/>
      <c r="H8" s="45"/>
      <c r="I8" s="45"/>
      <c r="J8" s="2">
        <f t="shared" ref="J8:J13" si="0">D8/100</f>
        <v>3.7599999999999995E-2</v>
      </c>
    </row>
    <row r="9" spans="1:10">
      <c r="A9" s="19" t="s">
        <v>962</v>
      </c>
      <c r="B9" s="21">
        <v>0.8</v>
      </c>
      <c r="C9" s="21">
        <v>1</v>
      </c>
      <c r="D9" s="23">
        <v>0.8</v>
      </c>
      <c r="E9" s="45" t="s">
        <v>963</v>
      </c>
      <c r="F9" s="45"/>
      <c r="G9" s="45"/>
      <c r="H9" s="45"/>
      <c r="I9" s="45"/>
      <c r="J9" s="2">
        <f t="shared" si="0"/>
        <v>8.0000000000000002E-3</v>
      </c>
    </row>
    <row r="10" spans="1:10">
      <c r="A10" s="19" t="s">
        <v>964</v>
      </c>
      <c r="B10" s="21">
        <v>0.97</v>
      </c>
      <c r="C10" s="21">
        <v>1.27</v>
      </c>
      <c r="D10" s="23">
        <v>1</v>
      </c>
      <c r="E10" s="45" t="s">
        <v>965</v>
      </c>
      <c r="F10" s="45"/>
      <c r="G10" s="45"/>
      <c r="H10" s="45"/>
      <c r="I10" s="45"/>
      <c r="J10" s="2">
        <f t="shared" si="0"/>
        <v>0.01</v>
      </c>
    </row>
    <row r="11" spans="1:10">
      <c r="A11" s="19" t="s">
        <v>966</v>
      </c>
      <c r="B11" s="21">
        <v>0.59</v>
      </c>
      <c r="C11" s="21">
        <v>1.39</v>
      </c>
      <c r="D11" s="23">
        <v>1</v>
      </c>
      <c r="E11" s="45" t="s">
        <v>967</v>
      </c>
      <c r="F11" s="45"/>
      <c r="G11" s="45"/>
      <c r="H11" s="45"/>
      <c r="I11" s="45"/>
      <c r="J11" s="2">
        <f t="shared" si="0"/>
        <v>0.01</v>
      </c>
    </row>
    <row r="12" spans="1:10">
      <c r="A12" s="19" t="s">
        <v>968</v>
      </c>
      <c r="B12" s="21">
        <v>6.16</v>
      </c>
      <c r="C12" s="21">
        <v>8.9600000000000009</v>
      </c>
      <c r="D12" s="23">
        <v>6.5</v>
      </c>
      <c r="E12" s="45" t="s">
        <v>969</v>
      </c>
      <c r="F12" s="45"/>
      <c r="G12" s="45"/>
      <c r="H12" s="45"/>
      <c r="I12" s="45"/>
      <c r="J12" s="2">
        <f t="shared" si="0"/>
        <v>6.5000000000000002E-2</v>
      </c>
    </row>
    <row r="13" spans="1:10">
      <c r="A13" s="19" t="s">
        <v>970</v>
      </c>
      <c r="B13" s="21">
        <v>5.65</v>
      </c>
      <c r="C13" s="21">
        <v>10.65</v>
      </c>
      <c r="D13" s="17">
        <f>I15+I18+I19</f>
        <v>5.65</v>
      </c>
      <c r="E13" s="45" t="s">
        <v>971</v>
      </c>
      <c r="F13" s="45"/>
      <c r="G13" s="45"/>
      <c r="H13" s="45"/>
      <c r="I13" s="45"/>
      <c r="J13" s="2">
        <f t="shared" si="0"/>
        <v>5.6500000000000002E-2</v>
      </c>
    </row>
    <row r="14" spans="1:10">
      <c r="C14" s="19" t="s">
        <v>972</v>
      </c>
      <c r="D14" s="21">
        <f>ROUND(((((1+J8+J9+J10)*(1+J11)*(1+J12)/(1-J15-J18))-1)*100),2)</f>
        <v>20.350000000000001</v>
      </c>
    </row>
    <row r="15" spans="1:10">
      <c r="F15" s="45" t="s">
        <v>973</v>
      </c>
      <c r="G15" s="45"/>
      <c r="H15" s="45"/>
      <c r="I15" s="20">
        <v>3.65</v>
      </c>
      <c r="J15" s="2">
        <f>I15/100</f>
        <v>3.6499999999999998E-2</v>
      </c>
    </row>
    <row r="16" spans="1:10">
      <c r="F16" s="45" t="s">
        <v>974</v>
      </c>
      <c r="G16" s="45"/>
      <c r="H16" s="45"/>
      <c r="I16" s="20">
        <v>2</v>
      </c>
      <c r="J16" s="2">
        <f>I16/100</f>
        <v>0.02</v>
      </c>
    </row>
    <row r="17" spans="5:10">
      <c r="F17" s="45" t="s">
        <v>975</v>
      </c>
      <c r="G17" s="45"/>
      <c r="H17" s="45"/>
      <c r="I17" s="20">
        <v>100</v>
      </c>
    </row>
    <row r="18" spans="5:10">
      <c r="F18" s="45" t="s">
        <v>976</v>
      </c>
      <c r="G18" s="45"/>
      <c r="H18" s="45"/>
      <c r="I18" s="8">
        <f>((I17*I16)/100)</f>
        <v>2</v>
      </c>
      <c r="J18" s="2">
        <f>I18/100</f>
        <v>0.02</v>
      </c>
    </row>
    <row r="19" spans="5:10">
      <c r="F19" s="45" t="s">
        <v>977</v>
      </c>
      <c r="G19" s="45"/>
      <c r="H19" s="45"/>
      <c r="I19" s="20">
        <v>0</v>
      </c>
    </row>
    <row r="29" spans="5:10">
      <c r="E29" s="38" t="str">
        <f>DADOS!C11</f>
        <v>FLÁVIO AUGUSTO BOZZONE GRANETTO</v>
      </c>
      <c r="F29" s="38"/>
      <c r="G29" s="38"/>
      <c r="H29" s="38"/>
      <c r="I29" s="38"/>
    </row>
    <row r="30" spans="5:10">
      <c r="E30" s="33" t="str">
        <f>DADOS!C12</f>
        <v>079.817.589-39</v>
      </c>
      <c r="F30" s="46"/>
      <c r="G30" s="46"/>
      <c r="H30" s="46"/>
      <c r="I30" s="46"/>
    </row>
  </sheetData>
  <sheetProtection password="BF59" sheet="1" objects="1" scenarios="1" selectLockedCells="1"/>
  <mergeCells count="18">
    <mergeCell ref="B4:F4"/>
    <mergeCell ref="H4:I4"/>
    <mergeCell ref="B5:C5"/>
    <mergeCell ref="E5:G5"/>
    <mergeCell ref="E7:I7"/>
    <mergeCell ref="E8:I8"/>
    <mergeCell ref="E9:I9"/>
    <mergeCell ref="E10:I10"/>
    <mergeCell ref="E11:I11"/>
    <mergeCell ref="E12:I12"/>
    <mergeCell ref="F19:H19"/>
    <mergeCell ref="E29:I29"/>
    <mergeCell ref="E30:I30"/>
    <mergeCell ref="E13:I13"/>
    <mergeCell ref="F15:H15"/>
    <mergeCell ref="F16:H16"/>
    <mergeCell ref="F17:H17"/>
    <mergeCell ref="F18:H18"/>
  </mergeCells>
  <pageMargins left="0.5" right="0.5" top="0.75" bottom="0.75" header="0.5" footer="0.5"/>
  <pageSetup paperSize="9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7"/>
  <sheetViews>
    <sheetView workbookViewId="0"/>
  </sheetViews>
  <sheetFormatPr defaultRowHeight="15"/>
  <cols>
    <col min="1" max="1" width="10" customWidth="1"/>
    <col min="2" max="4" width="15" customWidth="1"/>
    <col min="5" max="9" width="10" customWidth="1"/>
  </cols>
  <sheetData>
    <row r="1" spans="1:10">
      <c r="A1" s="5" t="s">
        <v>0</v>
      </c>
    </row>
    <row r="2" spans="1:10">
      <c r="A2" s="5" t="s">
        <v>24</v>
      </c>
    </row>
    <row r="3" spans="1:10">
      <c r="A3" s="5" t="s">
        <v>25</v>
      </c>
      <c r="B3" s="1" t="str">
        <f>DADOS!C3</f>
        <v>13/02/2025.</v>
      </c>
    </row>
    <row r="4" spans="1:10">
      <c r="A4" s="5" t="s">
        <v>26</v>
      </c>
      <c r="B4" s="41" t="str">
        <f>DADOS!C7</f>
        <v>BEE ASSESSORIA EM ENGENHARIA LTDA</v>
      </c>
      <c r="C4" s="46"/>
      <c r="D4" s="46"/>
      <c r="E4" s="46"/>
      <c r="F4" s="46"/>
      <c r="G4" s="5" t="s">
        <v>27</v>
      </c>
      <c r="H4" s="42" t="str">
        <f>DADOS!C9</f>
        <v>48 3208-0020</v>
      </c>
      <c r="I4" s="46"/>
    </row>
    <row r="5" spans="1:10">
      <c r="A5" s="5" t="s">
        <v>28</v>
      </c>
      <c r="B5" s="43" t="str">
        <f>DADOS!C8</f>
        <v>33.913.415/0001-05</v>
      </c>
      <c r="C5" s="41" t="s">
        <v>29</v>
      </c>
      <c r="D5" s="5" t="s">
        <v>30</v>
      </c>
      <c r="E5" s="41" t="str">
        <f>DADOS!C13</f>
        <v>SÃO JOSÉ</v>
      </c>
      <c r="F5" s="41" t="s">
        <v>29</v>
      </c>
      <c r="G5" s="41" t="s">
        <v>29</v>
      </c>
      <c r="H5" s="5" t="s">
        <v>31</v>
      </c>
      <c r="I5" s="5" t="str">
        <f>DADOS!C14</f>
        <v>SC</v>
      </c>
    </row>
    <row r="7" spans="1:10">
      <c r="A7" s="7" t="s">
        <v>32</v>
      </c>
      <c r="B7" s="7" t="s">
        <v>956</v>
      </c>
      <c r="C7" s="7" t="s">
        <v>957</v>
      </c>
      <c r="D7" s="7" t="s">
        <v>958</v>
      </c>
      <c r="E7" s="39" t="s">
        <v>959</v>
      </c>
      <c r="F7" s="39"/>
      <c r="G7" s="39"/>
      <c r="H7" s="39"/>
      <c r="I7" s="39"/>
    </row>
    <row r="8" spans="1:10">
      <c r="A8" s="19" t="s">
        <v>960</v>
      </c>
      <c r="B8" s="21">
        <v>1.5</v>
      </c>
      <c r="C8" s="21">
        <v>4.49</v>
      </c>
      <c r="D8" s="23">
        <v>0</v>
      </c>
      <c r="E8" s="45" t="s">
        <v>961</v>
      </c>
      <c r="F8" s="45"/>
      <c r="G8" s="45"/>
      <c r="H8" s="45"/>
      <c r="I8" s="45"/>
      <c r="J8" s="2">
        <f t="shared" ref="J8:J13" si="0">D8/100</f>
        <v>0</v>
      </c>
    </row>
    <row r="9" spans="1:10">
      <c r="A9" s="19" t="s">
        <v>962</v>
      </c>
      <c r="B9" s="21">
        <v>0.3</v>
      </c>
      <c r="C9" s="21">
        <v>0.82</v>
      </c>
      <c r="D9" s="23">
        <v>0</v>
      </c>
      <c r="E9" s="45" t="s">
        <v>963</v>
      </c>
      <c r="F9" s="45"/>
      <c r="G9" s="45"/>
      <c r="H9" s="45"/>
      <c r="I9" s="45"/>
      <c r="J9" s="2">
        <f t="shared" si="0"/>
        <v>0</v>
      </c>
    </row>
    <row r="10" spans="1:10">
      <c r="A10" s="19" t="s">
        <v>964</v>
      </c>
      <c r="B10" s="21">
        <v>0.56000000000000005</v>
      </c>
      <c r="C10" s="21">
        <v>0.89</v>
      </c>
      <c r="D10" s="23">
        <v>0</v>
      </c>
      <c r="E10" s="45" t="s">
        <v>965</v>
      </c>
      <c r="F10" s="45"/>
      <c r="G10" s="45"/>
      <c r="H10" s="45"/>
      <c r="I10" s="45"/>
      <c r="J10" s="2">
        <f t="shared" si="0"/>
        <v>0</v>
      </c>
    </row>
    <row r="11" spans="1:10">
      <c r="A11" s="19" t="s">
        <v>966</v>
      </c>
      <c r="B11" s="21">
        <v>0.85</v>
      </c>
      <c r="C11" s="21">
        <v>1.1100000000000001</v>
      </c>
      <c r="D11" s="23">
        <v>0</v>
      </c>
      <c r="E11" s="45" t="s">
        <v>967</v>
      </c>
      <c r="F11" s="45"/>
      <c r="G11" s="45"/>
      <c r="H11" s="45"/>
      <c r="I11" s="45"/>
      <c r="J11" s="2">
        <f t="shared" si="0"/>
        <v>0</v>
      </c>
    </row>
    <row r="12" spans="1:10">
      <c r="A12" s="19" t="s">
        <v>968</v>
      </c>
      <c r="B12" s="21">
        <v>3.5</v>
      </c>
      <c r="C12" s="21">
        <v>6.22</v>
      </c>
      <c r="D12" s="23">
        <v>0</v>
      </c>
      <c r="E12" s="45" t="s">
        <v>969</v>
      </c>
      <c r="F12" s="45"/>
      <c r="G12" s="45"/>
      <c r="H12" s="45"/>
      <c r="I12" s="45"/>
      <c r="J12" s="2">
        <f t="shared" si="0"/>
        <v>0</v>
      </c>
    </row>
    <row r="13" spans="1:10">
      <c r="A13" s="19" t="s">
        <v>970</v>
      </c>
      <c r="B13" s="21">
        <v>5.65</v>
      </c>
      <c r="C13" s="21">
        <v>10.65</v>
      </c>
      <c r="D13" s="17">
        <f>I15+I16</f>
        <v>3.65</v>
      </c>
      <c r="E13" s="45" t="s">
        <v>971</v>
      </c>
      <c r="F13" s="45"/>
      <c r="G13" s="45"/>
      <c r="H13" s="45"/>
      <c r="I13" s="45"/>
      <c r="J13" s="2">
        <f t="shared" si="0"/>
        <v>3.6499999999999998E-2</v>
      </c>
    </row>
    <row r="14" spans="1:10">
      <c r="C14" s="19" t="s">
        <v>972</v>
      </c>
      <c r="D14" s="21">
        <f>ROUND(((((1+J8+J9+J10)*(1+J11)*(1+J12)/(1-J13))-1)*100),2)</f>
        <v>3.79</v>
      </c>
    </row>
    <row r="15" spans="1:10">
      <c r="F15" s="45" t="s">
        <v>973</v>
      </c>
      <c r="G15" s="45"/>
      <c r="H15" s="45"/>
      <c r="I15" s="20">
        <v>3.65</v>
      </c>
      <c r="J15" s="2">
        <f>I15/100</f>
        <v>3.6499999999999998E-2</v>
      </c>
    </row>
    <row r="16" spans="1:10">
      <c r="F16" s="45" t="s">
        <v>977</v>
      </c>
      <c r="G16" s="45"/>
      <c r="H16" s="45"/>
      <c r="I16" s="20">
        <v>0</v>
      </c>
    </row>
    <row r="26" spans="5:9">
      <c r="E26" s="38" t="str">
        <f>DADOS!C11</f>
        <v>FLÁVIO AUGUSTO BOZZONE GRANETTO</v>
      </c>
      <c r="F26" s="38"/>
      <c r="G26" s="38"/>
      <c r="H26" s="38"/>
      <c r="I26" s="38"/>
    </row>
    <row r="27" spans="5:9">
      <c r="E27" s="33" t="str">
        <f>DADOS!C12</f>
        <v>079.817.589-39</v>
      </c>
      <c r="F27" s="46"/>
      <c r="G27" s="46"/>
      <c r="H27" s="46"/>
      <c r="I27" s="46"/>
    </row>
  </sheetData>
  <sheetProtection password="BF59" sheet="1" objects="1" scenarios="1" selectLockedCells="1"/>
  <mergeCells count="15">
    <mergeCell ref="B4:F4"/>
    <mergeCell ref="H4:I4"/>
    <mergeCell ref="B5:C5"/>
    <mergeCell ref="E5:G5"/>
    <mergeCell ref="E7:I7"/>
    <mergeCell ref="E8:I8"/>
    <mergeCell ref="E9:I9"/>
    <mergeCell ref="E10:I10"/>
    <mergeCell ref="E11:I11"/>
    <mergeCell ref="E12:I12"/>
    <mergeCell ref="E13:I13"/>
    <mergeCell ref="F15:H15"/>
    <mergeCell ref="F16:H16"/>
    <mergeCell ref="E26:I26"/>
    <mergeCell ref="E27:I27"/>
  </mergeCells>
  <pageMargins left="0.5" right="0.5" top="0.75" bottom="0.75" header="0.5" footer="0.5"/>
  <pageSetup paperSize="9"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4"/>
  <sheetViews>
    <sheetView workbookViewId="0"/>
  </sheetViews>
  <sheetFormatPr defaultRowHeight="15"/>
  <sheetData>
    <row r="1" spans="1:9">
      <c r="A1" s="5" t="s">
        <v>0</v>
      </c>
    </row>
    <row r="2" spans="1:9">
      <c r="A2" s="5" t="s">
        <v>24</v>
      </c>
    </row>
    <row r="3" spans="1:9">
      <c r="A3" s="5" t="s">
        <v>25</v>
      </c>
      <c r="B3" s="1" t="str">
        <f>DADOS!C3</f>
        <v>13/02/2025.</v>
      </c>
    </row>
    <row r="4" spans="1:9">
      <c r="A4" s="5" t="s">
        <v>26</v>
      </c>
      <c r="B4" s="41" t="str">
        <f>DADOS!C7</f>
        <v>BEE ASSESSORIA EM ENGENHARIA LTDA</v>
      </c>
      <c r="C4" s="46"/>
      <c r="D4" s="46"/>
      <c r="E4" s="46"/>
      <c r="F4" s="46"/>
      <c r="G4" s="5" t="s">
        <v>27</v>
      </c>
      <c r="H4" s="42" t="str">
        <f>DADOS!C9</f>
        <v>48 3208-0020</v>
      </c>
      <c r="I4" s="46"/>
    </row>
    <row r="5" spans="1:9">
      <c r="A5" s="5" t="s">
        <v>28</v>
      </c>
      <c r="B5" s="43" t="str">
        <f>DADOS!C8</f>
        <v>33.913.415/0001-05</v>
      </c>
      <c r="C5" s="41" t="s">
        <v>29</v>
      </c>
      <c r="D5" s="5" t="s">
        <v>30</v>
      </c>
      <c r="E5" s="41" t="str">
        <f>DADOS!C13</f>
        <v>SÃO JOSÉ</v>
      </c>
      <c r="F5" s="41" t="s">
        <v>29</v>
      </c>
      <c r="G5" s="41" t="s">
        <v>29</v>
      </c>
      <c r="H5" s="5" t="s">
        <v>31</v>
      </c>
      <c r="I5" s="5" t="str">
        <f>DADOS!C14</f>
        <v>SC</v>
      </c>
    </row>
    <row r="8" spans="1:9">
      <c r="A8" s="19" t="s">
        <v>978</v>
      </c>
      <c r="B8" s="4">
        <v>1.1428</v>
      </c>
      <c r="C8" s="45" t="s">
        <v>979</v>
      </c>
      <c r="D8" s="45"/>
      <c r="E8" s="45"/>
      <c r="F8" s="45"/>
      <c r="G8" s="45"/>
      <c r="H8" s="45"/>
      <c r="I8" s="45"/>
    </row>
    <row r="9" spans="1:9">
      <c r="A9" s="19" t="s">
        <v>980</v>
      </c>
      <c r="B9" s="4">
        <v>0.2</v>
      </c>
      <c r="C9" s="45" t="s">
        <v>981</v>
      </c>
      <c r="D9" s="45"/>
      <c r="E9" s="45"/>
      <c r="F9" s="45"/>
      <c r="G9" s="45"/>
      <c r="H9" s="45"/>
      <c r="I9" s="45"/>
    </row>
    <row r="10" spans="1:9">
      <c r="A10" s="19" t="s">
        <v>982</v>
      </c>
      <c r="B10" s="4">
        <v>0.12</v>
      </c>
      <c r="C10" s="45" t="s">
        <v>983</v>
      </c>
      <c r="D10" s="45"/>
      <c r="E10" s="45"/>
      <c r="F10" s="45"/>
      <c r="G10" s="45"/>
      <c r="H10" s="45"/>
      <c r="I10" s="45"/>
    </row>
    <row r="11" spans="1:9">
      <c r="A11" s="19" t="s">
        <v>984</v>
      </c>
      <c r="B11" s="4">
        <v>0</v>
      </c>
      <c r="C11" s="45" t="s">
        <v>985</v>
      </c>
      <c r="D11" s="45"/>
      <c r="E11" s="45"/>
      <c r="F11" s="45"/>
      <c r="G11" s="45"/>
      <c r="H11" s="45"/>
      <c r="I11" s="45"/>
    </row>
    <row r="12" spans="1:9">
      <c r="A12" s="19" t="s">
        <v>986</v>
      </c>
      <c r="B12" s="24">
        <f>(((1+B8+B9)*(1+B10))/(1-B11))</f>
        <v>2.6239360000000009</v>
      </c>
      <c r="C12" s="46" t="s">
        <v>987</v>
      </c>
      <c r="D12" s="46"/>
      <c r="E12" s="46"/>
      <c r="F12" s="46"/>
      <c r="G12" s="46"/>
      <c r="H12" s="46"/>
      <c r="I12" s="46"/>
    </row>
    <row r="13" spans="1:9">
      <c r="A13" s="19" t="s">
        <v>988</v>
      </c>
      <c r="B13" s="24">
        <f>((1+B10)/(1-B11))</f>
        <v>1.1200000000000001</v>
      </c>
      <c r="C13" s="46" t="s">
        <v>989</v>
      </c>
      <c r="D13" s="46"/>
      <c r="E13" s="46"/>
      <c r="F13" s="46"/>
      <c r="G13" s="46"/>
      <c r="H13" s="46"/>
      <c r="I13" s="46"/>
    </row>
    <row r="23" spans="5:9">
      <c r="E23" s="38" t="str">
        <f>DADOS!C11</f>
        <v>FLÁVIO AUGUSTO BOZZONE GRANETTO</v>
      </c>
      <c r="F23" s="38"/>
      <c r="G23" s="38"/>
      <c r="H23" s="38"/>
      <c r="I23" s="38"/>
    </row>
    <row r="24" spans="5:9">
      <c r="E24" s="33" t="str">
        <f>DADOS!C12</f>
        <v>079.817.589-39</v>
      </c>
      <c r="F24" s="46"/>
      <c r="G24" s="46"/>
      <c r="H24" s="46"/>
      <c r="I24" s="46"/>
    </row>
  </sheetData>
  <sheetProtection password="BF59" sheet="1" objects="1" scenarios="1" selectLockedCells="1"/>
  <mergeCells count="12">
    <mergeCell ref="B4:F4"/>
    <mergeCell ref="H4:I4"/>
    <mergeCell ref="B5:C5"/>
    <mergeCell ref="E5:G5"/>
    <mergeCell ref="C8:I8"/>
    <mergeCell ref="E23:I23"/>
    <mergeCell ref="E24:I24"/>
    <mergeCell ref="C9:I9"/>
    <mergeCell ref="C10:I10"/>
    <mergeCell ref="C11:I11"/>
    <mergeCell ref="C12:I12"/>
    <mergeCell ref="C13:I13"/>
  </mergeCells>
  <pageMargins left="0.5" right="0.5" top="0.75" bottom="0.75" header="0.5" footer="0.5"/>
  <pageSetup paperSize="9"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473"/>
  <sheetViews>
    <sheetView workbookViewId="0">
      <selection activeCell="F12" sqref="F12"/>
    </sheetView>
  </sheetViews>
  <sheetFormatPr defaultRowHeight="15"/>
  <cols>
    <col min="1" max="1" width="8" customWidth="1"/>
    <col min="2" max="2" width="30" customWidth="1"/>
    <col min="3" max="3" width="10" customWidth="1"/>
    <col min="4" max="4" width="12" customWidth="1"/>
    <col min="5" max="10" width="10" customWidth="1"/>
  </cols>
  <sheetData>
    <row r="1" spans="1:12">
      <c r="A1" s="5" t="s">
        <v>0</v>
      </c>
    </row>
    <row r="2" spans="1:12">
      <c r="A2" s="5" t="s">
        <v>24</v>
      </c>
    </row>
    <row r="3" spans="1:12">
      <c r="A3" s="5" t="s">
        <v>25</v>
      </c>
      <c r="B3" s="1" t="str">
        <f>DADOS!C3</f>
        <v>13/02/2025.</v>
      </c>
    </row>
    <row r="4" spans="1:12">
      <c r="A4" s="5" t="s">
        <v>26</v>
      </c>
      <c r="B4" s="41" t="str">
        <f>DADOS!C7</f>
        <v>BEE ASSESSORIA EM ENGENHARIA LTDA</v>
      </c>
      <c r="C4" s="46"/>
      <c r="D4" s="46"/>
      <c r="E4" s="46"/>
      <c r="F4" s="46"/>
      <c r="G4" s="5" t="s">
        <v>27</v>
      </c>
      <c r="H4" s="42" t="str">
        <f>DADOS!C9</f>
        <v>48 3208-0020</v>
      </c>
      <c r="I4" s="46"/>
    </row>
    <row r="5" spans="1:12">
      <c r="A5" s="5" t="s">
        <v>28</v>
      </c>
      <c r="B5" s="43" t="str">
        <f>DADOS!C8</f>
        <v>33.913.415/0001-05</v>
      </c>
      <c r="C5" s="41" t="s">
        <v>29</v>
      </c>
      <c r="D5" s="5" t="s">
        <v>30</v>
      </c>
      <c r="E5" s="41" t="str">
        <f>DADOS!C13</f>
        <v>SÃO JOSÉ</v>
      </c>
      <c r="F5" s="41" t="s">
        <v>29</v>
      </c>
      <c r="G5" s="41" t="s">
        <v>29</v>
      </c>
      <c r="H5" s="5" t="s">
        <v>31</v>
      </c>
      <c r="I5" s="5" t="str">
        <f>DADOS!C14</f>
        <v>SC</v>
      </c>
    </row>
    <row r="7" spans="1:12">
      <c r="A7" s="6" t="s">
        <v>32</v>
      </c>
      <c r="B7" s="6" t="s">
        <v>33</v>
      </c>
      <c r="C7" s="6" t="s">
        <v>34</v>
      </c>
      <c r="D7" s="6" t="s">
        <v>35</v>
      </c>
      <c r="E7" s="6" t="s">
        <v>41</v>
      </c>
      <c r="F7" s="6" t="s">
        <v>990</v>
      </c>
      <c r="G7" s="6" t="s">
        <v>991</v>
      </c>
      <c r="H7" s="6" t="s">
        <v>992</v>
      </c>
      <c r="I7" s="6" t="s">
        <v>993</v>
      </c>
      <c r="J7" s="6" t="s">
        <v>42</v>
      </c>
    </row>
    <row r="8" spans="1:12">
      <c r="A8" s="7" t="s">
        <v>43</v>
      </c>
      <c r="B8" s="39" t="s">
        <v>44</v>
      </c>
      <c r="C8" s="39"/>
      <c r="D8" s="39"/>
      <c r="E8" s="39"/>
      <c r="F8" s="39"/>
      <c r="G8" s="39"/>
      <c r="H8" s="8">
        <f>SUM(H9:H24)</f>
        <v>26711.868499999997</v>
      </c>
      <c r="I8" s="8">
        <f>SUM(I9:I24)</f>
        <v>70407.241500000004</v>
      </c>
      <c r="J8" s="8">
        <f>SUM(J9:J24)</f>
        <v>97119.11</v>
      </c>
      <c r="K8" s="2" t="s">
        <v>45</v>
      </c>
    </row>
    <row r="9" spans="1:12">
      <c r="A9" s="9" t="s">
        <v>46</v>
      </c>
      <c r="B9" s="40" t="s">
        <v>47</v>
      </c>
      <c r="C9" s="46"/>
      <c r="D9" s="46"/>
      <c r="E9" s="46"/>
      <c r="F9" s="46"/>
      <c r="G9" s="46"/>
      <c r="H9" s="46"/>
      <c r="I9" s="46"/>
      <c r="J9" s="46"/>
      <c r="K9" s="46"/>
      <c r="L9" s="2" t="s">
        <v>48</v>
      </c>
    </row>
    <row r="10" spans="1:12" ht="33.75">
      <c r="A10" s="9" t="s">
        <v>49</v>
      </c>
      <c r="B10" s="11" t="s">
        <v>50</v>
      </c>
      <c r="C10" s="12" t="s">
        <v>51</v>
      </c>
      <c r="D10" s="13">
        <v>6</v>
      </c>
      <c r="E10" s="14">
        <f>Orçamento!J10</f>
        <v>512.16</v>
      </c>
      <c r="F10" s="25">
        <f>Orçamento!H10*0.05</f>
        <v>21.278000000000002</v>
      </c>
      <c r="G10" s="14">
        <f t="shared" ref="G10:G19" si="0">E10-F10</f>
        <v>490.88199999999995</v>
      </c>
      <c r="H10" s="14">
        <f t="shared" ref="H10:H19" si="1">F10*D10</f>
        <v>127.66800000000001</v>
      </c>
      <c r="I10" s="14">
        <f t="shared" ref="I10:I19" si="2">G10*D10</f>
        <v>2945.2919999999995</v>
      </c>
      <c r="J10" s="14">
        <f t="shared" ref="J10:J19" si="3">I10+H10</f>
        <v>3072.9599999999996</v>
      </c>
    </row>
    <row r="11" spans="1:12" ht="56.25">
      <c r="A11" s="9" t="s">
        <v>52</v>
      </c>
      <c r="B11" s="11" t="s">
        <v>53</v>
      </c>
      <c r="C11" s="12" t="s">
        <v>54</v>
      </c>
      <c r="D11" s="13">
        <v>10</v>
      </c>
      <c r="E11" s="14">
        <f>Orçamento!J11</f>
        <v>150.38999999999999</v>
      </c>
      <c r="F11" s="25">
        <f>Orçamento!H11*0.75</f>
        <v>93.72</v>
      </c>
      <c r="G11" s="14">
        <f t="shared" si="0"/>
        <v>56.669999999999987</v>
      </c>
      <c r="H11" s="14">
        <f t="shared" si="1"/>
        <v>937.2</v>
      </c>
      <c r="I11" s="14">
        <f t="shared" si="2"/>
        <v>566.69999999999982</v>
      </c>
      <c r="J11" s="14">
        <f t="shared" si="3"/>
        <v>1503.8999999999999</v>
      </c>
    </row>
    <row r="12" spans="1:12" ht="22.5">
      <c r="A12" s="9" t="s">
        <v>55</v>
      </c>
      <c r="B12" s="11" t="s">
        <v>56</v>
      </c>
      <c r="C12" s="12" t="s">
        <v>51</v>
      </c>
      <c r="D12" s="13">
        <v>6</v>
      </c>
      <c r="E12" s="14">
        <f>Orçamento!J12</f>
        <v>747.71</v>
      </c>
      <c r="F12" s="25">
        <f>Orçamento!H12*0.05</f>
        <v>31.064</v>
      </c>
      <c r="G12" s="14">
        <f t="shared" si="0"/>
        <v>716.64600000000007</v>
      </c>
      <c r="H12" s="14">
        <f t="shared" si="1"/>
        <v>186.38400000000001</v>
      </c>
      <c r="I12" s="14">
        <f t="shared" si="2"/>
        <v>4299.8760000000002</v>
      </c>
      <c r="J12" s="14">
        <f t="shared" si="3"/>
        <v>4486.26</v>
      </c>
    </row>
    <row r="13" spans="1:12" ht="22.5">
      <c r="A13" s="9" t="s">
        <v>57</v>
      </c>
      <c r="B13" s="11" t="s">
        <v>58</v>
      </c>
      <c r="C13" s="12" t="s">
        <v>54</v>
      </c>
      <c r="D13" s="13">
        <v>6</v>
      </c>
      <c r="E13" s="14">
        <f>Orçamento!J13</f>
        <v>798.04</v>
      </c>
      <c r="F13" s="25">
        <f>Orçamento!H13*0.75</f>
        <v>497.32500000000005</v>
      </c>
      <c r="G13" s="14">
        <f t="shared" si="0"/>
        <v>300.71499999999992</v>
      </c>
      <c r="H13" s="14">
        <f t="shared" si="1"/>
        <v>2983.9500000000003</v>
      </c>
      <c r="I13" s="14">
        <f t="shared" si="2"/>
        <v>1804.2899999999995</v>
      </c>
      <c r="J13" s="14">
        <f t="shared" si="3"/>
        <v>4788.24</v>
      </c>
    </row>
    <row r="14" spans="1:12" ht="56.25">
      <c r="A14" s="9" t="s">
        <v>59</v>
      </c>
      <c r="B14" s="11" t="s">
        <v>60</v>
      </c>
      <c r="C14" s="12" t="s">
        <v>61</v>
      </c>
      <c r="D14" s="13">
        <v>1</v>
      </c>
      <c r="E14" s="14">
        <f>Orçamento!J14</f>
        <v>429.43</v>
      </c>
      <c r="F14" s="25">
        <f>Orçamento!H14*0.75</f>
        <v>267.61500000000001</v>
      </c>
      <c r="G14" s="14">
        <f t="shared" si="0"/>
        <v>161.815</v>
      </c>
      <c r="H14" s="14">
        <f t="shared" si="1"/>
        <v>267.61500000000001</v>
      </c>
      <c r="I14" s="14">
        <f t="shared" si="2"/>
        <v>161.815</v>
      </c>
      <c r="J14" s="14">
        <f t="shared" si="3"/>
        <v>429.43</v>
      </c>
    </row>
    <row r="15" spans="1:12" ht="22.5">
      <c r="A15" s="9" t="s">
        <v>62</v>
      </c>
      <c r="B15" s="11" t="s">
        <v>63</v>
      </c>
      <c r="C15" s="12" t="s">
        <v>61</v>
      </c>
      <c r="D15" s="13">
        <v>1</v>
      </c>
      <c r="E15" s="14">
        <f>Orçamento!J15</f>
        <v>130.16</v>
      </c>
      <c r="F15" s="25">
        <f>Orçamento!H15*0.75</f>
        <v>81.112500000000011</v>
      </c>
      <c r="G15" s="14">
        <f t="shared" si="0"/>
        <v>49.047499999999985</v>
      </c>
      <c r="H15" s="14">
        <f t="shared" si="1"/>
        <v>81.112500000000011</v>
      </c>
      <c r="I15" s="14">
        <f t="shared" si="2"/>
        <v>49.047499999999985</v>
      </c>
      <c r="J15" s="14">
        <f t="shared" si="3"/>
        <v>130.16</v>
      </c>
    </row>
    <row r="16" spans="1:12" ht="56.25">
      <c r="A16" s="9" t="s">
        <v>64</v>
      </c>
      <c r="B16" s="11" t="s">
        <v>65</v>
      </c>
      <c r="C16" s="12" t="s">
        <v>61</v>
      </c>
      <c r="D16" s="13">
        <v>1</v>
      </c>
      <c r="E16" s="14">
        <f>Orçamento!J16</f>
        <v>1567.73</v>
      </c>
      <c r="F16" s="25">
        <f>Orçamento!H16*0.75</f>
        <v>976.98</v>
      </c>
      <c r="G16" s="14">
        <f t="shared" si="0"/>
        <v>590.75</v>
      </c>
      <c r="H16" s="14">
        <f t="shared" si="1"/>
        <v>976.98</v>
      </c>
      <c r="I16" s="14">
        <f t="shared" si="2"/>
        <v>590.75</v>
      </c>
      <c r="J16" s="14">
        <f t="shared" si="3"/>
        <v>1567.73</v>
      </c>
    </row>
    <row r="17" spans="1:12" ht="33.75">
      <c r="A17" s="9" t="s">
        <v>66</v>
      </c>
      <c r="B17" s="11" t="s">
        <v>67</v>
      </c>
      <c r="C17" s="12" t="s">
        <v>54</v>
      </c>
      <c r="D17" s="13">
        <v>6</v>
      </c>
      <c r="E17" s="14">
        <f>Orçamento!J17</f>
        <v>249.67</v>
      </c>
      <c r="F17" s="25">
        <f>Orçamento!H17*0.85</f>
        <v>176.33249999999998</v>
      </c>
      <c r="G17" s="14">
        <f t="shared" si="0"/>
        <v>73.337500000000006</v>
      </c>
      <c r="H17" s="14">
        <f t="shared" si="1"/>
        <v>1057.9949999999999</v>
      </c>
      <c r="I17" s="14">
        <f t="shared" si="2"/>
        <v>440.02500000000003</v>
      </c>
      <c r="J17" s="14">
        <f t="shared" si="3"/>
        <v>1498.02</v>
      </c>
    </row>
    <row r="18" spans="1:12" ht="67.5">
      <c r="A18" s="9" t="s">
        <v>68</v>
      </c>
      <c r="B18" s="11" t="s">
        <v>69</v>
      </c>
      <c r="C18" s="12" t="s">
        <v>51</v>
      </c>
      <c r="D18" s="13">
        <v>6</v>
      </c>
      <c r="E18" s="14">
        <f>Orçamento!J18</f>
        <v>458.8</v>
      </c>
      <c r="F18" s="25">
        <f>Orçamento!H18*0.05</f>
        <v>19.061000000000003</v>
      </c>
      <c r="G18" s="14">
        <f t="shared" si="0"/>
        <v>439.73900000000003</v>
      </c>
      <c r="H18" s="14">
        <f t="shared" si="1"/>
        <v>114.36600000000001</v>
      </c>
      <c r="I18" s="14">
        <f t="shared" si="2"/>
        <v>2638.4340000000002</v>
      </c>
      <c r="J18" s="14">
        <f t="shared" si="3"/>
        <v>2752.8</v>
      </c>
    </row>
    <row r="19" spans="1:12" ht="22.5">
      <c r="A19" s="9" t="s">
        <v>70</v>
      </c>
      <c r="B19" s="11" t="s">
        <v>71</v>
      </c>
      <c r="C19" s="12" t="s">
        <v>54</v>
      </c>
      <c r="D19" s="13">
        <v>330</v>
      </c>
      <c r="E19" s="14">
        <f>Orçamento!J19</f>
        <v>70.73</v>
      </c>
      <c r="F19" s="25">
        <f>Orçamento!H19*0.85</f>
        <v>49.954500000000003</v>
      </c>
      <c r="G19" s="14">
        <f t="shared" si="0"/>
        <v>20.775500000000001</v>
      </c>
      <c r="H19" s="14">
        <f t="shared" si="1"/>
        <v>16484.985000000001</v>
      </c>
      <c r="I19" s="14">
        <f t="shared" si="2"/>
        <v>6855.915</v>
      </c>
      <c r="J19" s="14">
        <f t="shared" si="3"/>
        <v>23340.9</v>
      </c>
    </row>
    <row r="20" spans="1:12">
      <c r="A20" s="9" t="s">
        <v>72</v>
      </c>
      <c r="B20" s="40" t="s">
        <v>73</v>
      </c>
      <c r="C20" s="46"/>
      <c r="D20" s="46"/>
      <c r="E20" s="46"/>
      <c r="F20" s="46"/>
      <c r="G20" s="46"/>
      <c r="H20" s="46"/>
      <c r="I20" s="46"/>
      <c r="J20" s="46"/>
      <c r="K20" s="46"/>
      <c r="L20" s="2" t="s">
        <v>48</v>
      </c>
    </row>
    <row r="21" spans="1:12" ht="22.5">
      <c r="A21" s="9" t="s">
        <v>74</v>
      </c>
      <c r="B21" s="11" t="s">
        <v>75</v>
      </c>
      <c r="C21" s="12" t="s">
        <v>76</v>
      </c>
      <c r="D21" s="13">
        <v>6</v>
      </c>
      <c r="E21" s="14">
        <f>Orçamento!J21</f>
        <v>7326.35</v>
      </c>
      <c r="F21" s="25">
        <f>Orçamento!H21*0.05</f>
        <v>304.37700000000001</v>
      </c>
      <c r="G21" s="14">
        <f>E21-F21</f>
        <v>7021.973</v>
      </c>
      <c r="H21" s="14">
        <f>F21*D21</f>
        <v>1826.2620000000002</v>
      </c>
      <c r="I21" s="14">
        <f>G21*D21</f>
        <v>42131.838000000003</v>
      </c>
      <c r="J21" s="14">
        <f>I21+H21</f>
        <v>43958.100000000006</v>
      </c>
    </row>
    <row r="22" spans="1:12">
      <c r="A22" s="9" t="s">
        <v>77</v>
      </c>
      <c r="B22" s="40" t="s">
        <v>78</v>
      </c>
      <c r="C22" s="46"/>
      <c r="D22" s="46"/>
      <c r="E22" s="46"/>
      <c r="F22" s="46"/>
      <c r="G22" s="46"/>
      <c r="H22" s="46"/>
      <c r="I22" s="46"/>
      <c r="J22" s="46"/>
      <c r="K22" s="46"/>
      <c r="L22" s="2" t="s">
        <v>48</v>
      </c>
    </row>
    <row r="23" spans="1:12" ht="22.5">
      <c r="A23" s="9" t="s">
        <v>79</v>
      </c>
      <c r="B23" s="11" t="s">
        <v>80</v>
      </c>
      <c r="C23" s="12" t="s">
        <v>81</v>
      </c>
      <c r="D23" s="13">
        <v>1</v>
      </c>
      <c r="E23" s="14">
        <f>Orçamento!J23</f>
        <v>1956.61</v>
      </c>
      <c r="F23" s="25">
        <f>Orçamento!H23*0.05</f>
        <v>81.288499999999999</v>
      </c>
      <c r="G23" s="14">
        <f>E23-F23</f>
        <v>1875.3215</v>
      </c>
      <c r="H23" s="14">
        <f>F23*D23</f>
        <v>81.288499999999999</v>
      </c>
      <c r="I23" s="14">
        <f>G23*D23</f>
        <v>1875.3215</v>
      </c>
      <c r="J23" s="14">
        <f>I23+H23</f>
        <v>1956.6100000000001</v>
      </c>
    </row>
    <row r="24" spans="1:12" ht="78.75">
      <c r="A24" s="9" t="s">
        <v>82</v>
      </c>
      <c r="B24" s="11" t="s">
        <v>83</v>
      </c>
      <c r="C24" s="12" t="s">
        <v>84</v>
      </c>
      <c r="D24" s="13">
        <v>275</v>
      </c>
      <c r="E24" s="14">
        <f>Orçamento!J24</f>
        <v>27.76</v>
      </c>
      <c r="F24" s="25">
        <f>Orçamento!H24*0.25</f>
        <v>5.7675000000000001</v>
      </c>
      <c r="G24" s="14">
        <f>E24-F24</f>
        <v>21.9925</v>
      </c>
      <c r="H24" s="14">
        <f>F24*D24</f>
        <v>1586.0625</v>
      </c>
      <c r="I24" s="14">
        <f>G24*D24</f>
        <v>6047.9375</v>
      </c>
      <c r="J24" s="14">
        <f>I24+H24</f>
        <v>7634</v>
      </c>
    </row>
    <row r="25" spans="1:12">
      <c r="A25" s="7" t="s">
        <v>85</v>
      </c>
      <c r="B25" s="39" t="s">
        <v>86</v>
      </c>
      <c r="C25" s="39"/>
      <c r="D25" s="39"/>
      <c r="E25" s="39"/>
      <c r="F25" s="39"/>
      <c r="G25" s="39"/>
      <c r="H25" s="8">
        <f>SUM(H26:H42)</f>
        <v>148823.53919499999</v>
      </c>
      <c r="I25" s="8">
        <f>SUM(I26:I42)</f>
        <v>56303.370504999992</v>
      </c>
      <c r="J25" s="8">
        <f>SUM(J26:J42)</f>
        <v>205126.90969999996</v>
      </c>
      <c r="K25" s="2" t="s">
        <v>45</v>
      </c>
    </row>
    <row r="26" spans="1:12" ht="45">
      <c r="A26" s="9" t="s">
        <v>87</v>
      </c>
      <c r="B26" s="11" t="s">
        <v>88</v>
      </c>
      <c r="C26" s="12" t="s">
        <v>89</v>
      </c>
      <c r="D26" s="13">
        <v>125</v>
      </c>
      <c r="E26" s="14">
        <f>Orçamento!J26</f>
        <v>69.739999999999995</v>
      </c>
      <c r="F26" s="25">
        <f>Orçamento!H26*0.75</f>
        <v>43.462500000000006</v>
      </c>
      <c r="G26" s="14">
        <f t="shared" ref="G26:G42" si="4">E26-F26</f>
        <v>26.277499999999989</v>
      </c>
      <c r="H26" s="14">
        <f t="shared" ref="H26:H42" si="5">F26*D26</f>
        <v>5432.8125000000009</v>
      </c>
      <c r="I26" s="14">
        <f t="shared" ref="I26:I42" si="6">G26*D26</f>
        <v>3284.6874999999986</v>
      </c>
      <c r="J26" s="14">
        <f t="shared" ref="J26:J42" si="7">I26+H26</f>
        <v>8717.5</v>
      </c>
    </row>
    <row r="27" spans="1:12" ht="33.75">
      <c r="A27" s="9" t="s">
        <v>90</v>
      </c>
      <c r="B27" s="11" t="s">
        <v>91</v>
      </c>
      <c r="C27" s="12" t="s">
        <v>89</v>
      </c>
      <c r="D27" s="13">
        <v>531</v>
      </c>
      <c r="E27" s="14">
        <f>Orçamento!J27</f>
        <v>116.02</v>
      </c>
      <c r="F27" s="25">
        <f>Orçamento!H27*0.95</f>
        <v>91.58</v>
      </c>
      <c r="G27" s="14">
        <f t="shared" si="4"/>
        <v>24.439999999999998</v>
      </c>
      <c r="H27" s="14">
        <f t="shared" si="5"/>
        <v>48628.979999999996</v>
      </c>
      <c r="I27" s="14">
        <f t="shared" si="6"/>
        <v>12977.64</v>
      </c>
      <c r="J27" s="14">
        <f t="shared" si="7"/>
        <v>61606.619999999995</v>
      </c>
    </row>
    <row r="28" spans="1:12" ht="78.75">
      <c r="A28" s="9" t="s">
        <v>92</v>
      </c>
      <c r="B28" s="11" t="s">
        <v>93</v>
      </c>
      <c r="C28" s="12" t="s">
        <v>94</v>
      </c>
      <c r="D28" s="13">
        <v>203.88</v>
      </c>
      <c r="E28" s="14">
        <f>Orçamento!J28</f>
        <v>11.01</v>
      </c>
      <c r="F28" s="25">
        <f>Orçamento!H28*0.85</f>
        <v>7.7774999999999999</v>
      </c>
      <c r="G28" s="14">
        <f t="shared" si="4"/>
        <v>3.2324999999999999</v>
      </c>
      <c r="H28" s="14">
        <f t="shared" si="5"/>
        <v>1585.6767</v>
      </c>
      <c r="I28" s="14">
        <f t="shared" si="6"/>
        <v>659.0421</v>
      </c>
      <c r="J28" s="14">
        <f t="shared" si="7"/>
        <v>2244.7188000000001</v>
      </c>
    </row>
    <row r="29" spans="1:12" ht="33.75">
      <c r="A29" s="9" t="s">
        <v>95</v>
      </c>
      <c r="B29" s="11" t="s">
        <v>96</v>
      </c>
      <c r="C29" s="12" t="s">
        <v>94</v>
      </c>
      <c r="D29" s="13">
        <v>23.34</v>
      </c>
      <c r="E29" s="14">
        <f>Orçamento!J29</f>
        <v>71.540000000000006</v>
      </c>
      <c r="F29" s="25">
        <f>Orçamento!H29*0.85</f>
        <v>50.523999999999994</v>
      </c>
      <c r="G29" s="14">
        <f t="shared" si="4"/>
        <v>21.016000000000012</v>
      </c>
      <c r="H29" s="14">
        <f t="shared" si="5"/>
        <v>1179.2301599999998</v>
      </c>
      <c r="I29" s="14">
        <f t="shared" si="6"/>
        <v>490.51344000000029</v>
      </c>
      <c r="J29" s="14">
        <f t="shared" si="7"/>
        <v>1669.7436000000002</v>
      </c>
    </row>
    <row r="30" spans="1:12" ht="45">
      <c r="A30" s="9" t="s">
        <v>97</v>
      </c>
      <c r="B30" s="11" t="s">
        <v>98</v>
      </c>
      <c r="C30" s="12" t="s">
        <v>94</v>
      </c>
      <c r="D30" s="13">
        <v>36.19</v>
      </c>
      <c r="E30" s="14">
        <f>Orçamento!J30</f>
        <v>157.79</v>
      </c>
      <c r="F30" s="25">
        <f>Orçamento!H30*0.85</f>
        <v>111.44350000000001</v>
      </c>
      <c r="G30" s="14">
        <f t="shared" si="4"/>
        <v>46.346499999999978</v>
      </c>
      <c r="H30" s="14">
        <f t="shared" si="5"/>
        <v>4033.1402650000005</v>
      </c>
      <c r="I30" s="14">
        <f t="shared" si="6"/>
        <v>1677.2798349999991</v>
      </c>
      <c r="J30" s="14">
        <f t="shared" si="7"/>
        <v>5710.4200999999994</v>
      </c>
    </row>
    <row r="31" spans="1:12" ht="45">
      <c r="A31" s="9" t="s">
        <v>99</v>
      </c>
      <c r="B31" s="11" t="s">
        <v>100</v>
      </c>
      <c r="C31" s="12" t="s">
        <v>54</v>
      </c>
      <c r="D31" s="13">
        <v>392.1</v>
      </c>
      <c r="E31" s="14">
        <f>Orçamento!J31</f>
        <v>66.849999999999994</v>
      </c>
      <c r="F31" s="25">
        <f>Orçamento!H31*0.85</f>
        <v>47.217499999999994</v>
      </c>
      <c r="G31" s="14">
        <f t="shared" si="4"/>
        <v>19.6325</v>
      </c>
      <c r="H31" s="14">
        <f t="shared" si="5"/>
        <v>18513.981749999999</v>
      </c>
      <c r="I31" s="14">
        <f t="shared" si="6"/>
        <v>7697.9032500000003</v>
      </c>
      <c r="J31" s="14">
        <f t="shared" si="7"/>
        <v>26211.884999999998</v>
      </c>
    </row>
    <row r="32" spans="1:12" ht="22.5">
      <c r="A32" s="9" t="s">
        <v>101</v>
      </c>
      <c r="B32" s="11" t="s">
        <v>102</v>
      </c>
      <c r="C32" s="12" t="s">
        <v>103</v>
      </c>
      <c r="D32" s="13">
        <v>440.3</v>
      </c>
      <c r="E32" s="14">
        <f>Orçamento!J32</f>
        <v>16.920000000000002</v>
      </c>
      <c r="F32" s="25">
        <f>Orçamento!H32*0.85</f>
        <v>11.951000000000001</v>
      </c>
      <c r="G32" s="14">
        <f t="shared" si="4"/>
        <v>4.9690000000000012</v>
      </c>
      <c r="H32" s="14">
        <f t="shared" si="5"/>
        <v>5262.0253000000002</v>
      </c>
      <c r="I32" s="14">
        <f t="shared" si="6"/>
        <v>2187.8507000000004</v>
      </c>
      <c r="J32" s="14">
        <f t="shared" si="7"/>
        <v>7449.8760000000002</v>
      </c>
    </row>
    <row r="33" spans="1:12" ht="22.5">
      <c r="A33" s="9" t="s">
        <v>104</v>
      </c>
      <c r="B33" s="11" t="s">
        <v>105</v>
      </c>
      <c r="C33" s="12" t="s">
        <v>103</v>
      </c>
      <c r="D33" s="13">
        <v>139.1</v>
      </c>
      <c r="E33" s="14">
        <f>Orçamento!J33</f>
        <v>14.98</v>
      </c>
      <c r="F33" s="25">
        <f>Orçamento!H33*0.85</f>
        <v>10.5825</v>
      </c>
      <c r="G33" s="14">
        <f t="shared" si="4"/>
        <v>4.3975000000000009</v>
      </c>
      <c r="H33" s="14">
        <f t="shared" si="5"/>
        <v>1472.0257499999998</v>
      </c>
      <c r="I33" s="14">
        <f t="shared" si="6"/>
        <v>611.69225000000006</v>
      </c>
      <c r="J33" s="14">
        <f t="shared" si="7"/>
        <v>2083.7179999999998</v>
      </c>
    </row>
    <row r="34" spans="1:12" ht="22.5">
      <c r="A34" s="9" t="s">
        <v>106</v>
      </c>
      <c r="B34" s="11" t="s">
        <v>107</v>
      </c>
      <c r="C34" s="12" t="s">
        <v>103</v>
      </c>
      <c r="D34" s="13">
        <v>1010.5</v>
      </c>
      <c r="E34" s="14">
        <f>Orçamento!J34</f>
        <v>13.29</v>
      </c>
      <c r="F34" s="25">
        <f>Orçamento!H34*0.85</f>
        <v>9.3839999999999986</v>
      </c>
      <c r="G34" s="14">
        <f t="shared" si="4"/>
        <v>3.9060000000000006</v>
      </c>
      <c r="H34" s="14">
        <f t="shared" si="5"/>
        <v>9482.5319999999992</v>
      </c>
      <c r="I34" s="14">
        <f t="shared" si="6"/>
        <v>3947.0130000000004</v>
      </c>
      <c r="J34" s="14">
        <f t="shared" si="7"/>
        <v>13429.545</v>
      </c>
    </row>
    <row r="35" spans="1:12" ht="22.5">
      <c r="A35" s="9" t="s">
        <v>108</v>
      </c>
      <c r="B35" s="11" t="s">
        <v>109</v>
      </c>
      <c r="C35" s="12" t="s">
        <v>103</v>
      </c>
      <c r="D35" s="13">
        <v>650</v>
      </c>
      <c r="E35" s="14">
        <f>Orçamento!J35</f>
        <v>11.54</v>
      </c>
      <c r="F35" s="25">
        <f>Orçamento!H35*0.85</f>
        <v>8.1515000000000004</v>
      </c>
      <c r="G35" s="14">
        <f t="shared" si="4"/>
        <v>3.3884999999999987</v>
      </c>
      <c r="H35" s="14">
        <f t="shared" si="5"/>
        <v>5298.4750000000004</v>
      </c>
      <c r="I35" s="14">
        <f t="shared" si="6"/>
        <v>2202.5249999999992</v>
      </c>
      <c r="J35" s="14">
        <f t="shared" si="7"/>
        <v>7501</v>
      </c>
    </row>
    <row r="36" spans="1:12" ht="45">
      <c r="A36" s="9" t="s">
        <v>110</v>
      </c>
      <c r="B36" s="11" t="s">
        <v>111</v>
      </c>
      <c r="C36" s="12" t="s">
        <v>103</v>
      </c>
      <c r="D36" s="13">
        <v>724.4</v>
      </c>
      <c r="E36" s="14">
        <f>Orçamento!J36</f>
        <v>8.7899999999999991</v>
      </c>
      <c r="F36" s="25">
        <f>Orçamento!H36*0.85</f>
        <v>6.2050000000000001</v>
      </c>
      <c r="G36" s="14">
        <f t="shared" si="4"/>
        <v>2.5849999999999991</v>
      </c>
      <c r="H36" s="14">
        <f t="shared" si="5"/>
        <v>4494.902</v>
      </c>
      <c r="I36" s="14">
        <f t="shared" si="6"/>
        <v>1872.5739999999992</v>
      </c>
      <c r="J36" s="14">
        <f t="shared" si="7"/>
        <v>6367.4759999999987</v>
      </c>
    </row>
    <row r="37" spans="1:12" ht="45">
      <c r="A37" s="9" t="s">
        <v>112</v>
      </c>
      <c r="B37" s="11" t="s">
        <v>113</v>
      </c>
      <c r="C37" s="12" t="s">
        <v>103</v>
      </c>
      <c r="D37" s="13">
        <v>655.8</v>
      </c>
      <c r="E37" s="14">
        <f>Orçamento!J37</f>
        <v>8.2200000000000006</v>
      </c>
      <c r="F37" s="25">
        <f>Orçamento!H37*0.85</f>
        <v>5.8055000000000003</v>
      </c>
      <c r="G37" s="14">
        <f t="shared" si="4"/>
        <v>2.4145000000000003</v>
      </c>
      <c r="H37" s="14">
        <f t="shared" si="5"/>
        <v>3807.2469000000001</v>
      </c>
      <c r="I37" s="14">
        <f t="shared" si="6"/>
        <v>1583.4291000000001</v>
      </c>
      <c r="J37" s="14">
        <f t="shared" si="7"/>
        <v>5390.6760000000004</v>
      </c>
    </row>
    <row r="38" spans="1:12" ht="45">
      <c r="A38" s="9" t="s">
        <v>114</v>
      </c>
      <c r="B38" s="11" t="s">
        <v>115</v>
      </c>
      <c r="C38" s="12" t="s">
        <v>94</v>
      </c>
      <c r="D38" s="13">
        <v>56.9</v>
      </c>
      <c r="E38" s="14">
        <f>Orçamento!J38</f>
        <v>615.59</v>
      </c>
      <c r="F38" s="25">
        <f>Orçamento!H38*0.85</f>
        <v>434.77499999999998</v>
      </c>
      <c r="G38" s="14">
        <f t="shared" si="4"/>
        <v>180.81500000000005</v>
      </c>
      <c r="H38" s="14">
        <f t="shared" si="5"/>
        <v>24738.697499999998</v>
      </c>
      <c r="I38" s="14">
        <f t="shared" si="6"/>
        <v>10288.373500000003</v>
      </c>
      <c r="J38" s="14">
        <f t="shared" si="7"/>
        <v>35027.071000000004</v>
      </c>
    </row>
    <row r="39" spans="1:12" ht="22.5">
      <c r="A39" s="9" t="s">
        <v>116</v>
      </c>
      <c r="B39" s="11" t="s">
        <v>117</v>
      </c>
      <c r="C39" s="12" t="s">
        <v>94</v>
      </c>
      <c r="D39" s="13">
        <v>167.24</v>
      </c>
      <c r="E39" s="14">
        <f>Orçamento!J39</f>
        <v>1.17</v>
      </c>
      <c r="F39" s="25">
        <f>Orçamento!H39*0.05</f>
        <v>4.8500000000000001E-2</v>
      </c>
      <c r="G39" s="14">
        <f t="shared" si="4"/>
        <v>1.1214999999999999</v>
      </c>
      <c r="H39" s="14">
        <f t="shared" si="5"/>
        <v>8.1111400000000007</v>
      </c>
      <c r="I39" s="14">
        <f t="shared" si="6"/>
        <v>187.55966000000001</v>
      </c>
      <c r="J39" s="14">
        <f t="shared" si="7"/>
        <v>195.67080000000001</v>
      </c>
    </row>
    <row r="40" spans="1:12" ht="33.75">
      <c r="A40" s="9" t="s">
        <v>118</v>
      </c>
      <c r="B40" s="11" t="s">
        <v>119</v>
      </c>
      <c r="C40" s="12" t="s">
        <v>94</v>
      </c>
      <c r="D40" s="13">
        <v>221.86</v>
      </c>
      <c r="E40" s="14">
        <f>Orçamento!J40</f>
        <v>21.78</v>
      </c>
      <c r="F40" s="25">
        <f>Orçamento!H40*0.85</f>
        <v>15.385000000000002</v>
      </c>
      <c r="G40" s="14">
        <f t="shared" si="4"/>
        <v>6.3949999999999996</v>
      </c>
      <c r="H40" s="14">
        <f t="shared" si="5"/>
        <v>3413.3161000000005</v>
      </c>
      <c r="I40" s="14">
        <f t="shared" si="6"/>
        <v>1418.7946999999999</v>
      </c>
      <c r="J40" s="14">
        <f t="shared" si="7"/>
        <v>4832.1108000000004</v>
      </c>
    </row>
    <row r="41" spans="1:12" ht="33.75">
      <c r="A41" s="9" t="s">
        <v>120</v>
      </c>
      <c r="B41" s="11" t="s">
        <v>121</v>
      </c>
      <c r="C41" s="12" t="s">
        <v>54</v>
      </c>
      <c r="D41" s="13">
        <v>388.18</v>
      </c>
      <c r="E41" s="14">
        <f>Orçamento!J41</f>
        <v>41.77</v>
      </c>
      <c r="F41" s="25">
        <f>Orçamento!H41*0.85</f>
        <v>29.503499999999999</v>
      </c>
      <c r="G41" s="14">
        <f t="shared" si="4"/>
        <v>12.266500000000004</v>
      </c>
      <c r="H41" s="14">
        <f t="shared" si="5"/>
        <v>11452.66863</v>
      </c>
      <c r="I41" s="14">
        <f t="shared" si="6"/>
        <v>4761.6099700000013</v>
      </c>
      <c r="J41" s="14">
        <f t="shared" si="7"/>
        <v>16214.278600000001</v>
      </c>
    </row>
    <row r="42" spans="1:12">
      <c r="A42" s="9" t="s">
        <v>122</v>
      </c>
      <c r="B42" s="11" t="s">
        <v>123</v>
      </c>
      <c r="C42" s="12" t="s">
        <v>124</v>
      </c>
      <c r="D42" s="13">
        <v>3</v>
      </c>
      <c r="E42" s="14">
        <f>Orçamento!J42</f>
        <v>158.19999999999999</v>
      </c>
      <c r="F42" s="25">
        <f>Orçamento!H42*0.05</f>
        <v>6.5724999999999998</v>
      </c>
      <c r="G42" s="14">
        <f t="shared" si="4"/>
        <v>151.6275</v>
      </c>
      <c r="H42" s="14">
        <f t="shared" si="5"/>
        <v>19.717500000000001</v>
      </c>
      <c r="I42" s="14">
        <f t="shared" si="6"/>
        <v>454.88249999999999</v>
      </c>
      <c r="J42" s="14">
        <f t="shared" si="7"/>
        <v>474.6</v>
      </c>
    </row>
    <row r="43" spans="1:12">
      <c r="A43" s="7" t="s">
        <v>125</v>
      </c>
      <c r="B43" s="39" t="s">
        <v>126</v>
      </c>
      <c r="C43" s="39"/>
      <c r="D43" s="39"/>
      <c r="E43" s="39"/>
      <c r="F43" s="39"/>
      <c r="G43" s="39"/>
      <c r="H43" s="8">
        <f>SUM(H44:H73)</f>
        <v>163487.24778999996</v>
      </c>
      <c r="I43" s="8">
        <f>SUM(I44:I73)</f>
        <v>69337.610310000004</v>
      </c>
      <c r="J43" s="8">
        <f>SUM(J44:J73)</f>
        <v>232824.85810000001</v>
      </c>
      <c r="K43" s="2" t="s">
        <v>45</v>
      </c>
    </row>
    <row r="44" spans="1:12">
      <c r="A44" s="9" t="s">
        <v>127</v>
      </c>
      <c r="B44" s="40" t="s">
        <v>128</v>
      </c>
      <c r="C44" s="46"/>
      <c r="D44" s="46"/>
      <c r="E44" s="46"/>
      <c r="F44" s="46"/>
      <c r="G44" s="46"/>
      <c r="H44" s="46"/>
      <c r="I44" s="46"/>
      <c r="J44" s="46"/>
      <c r="K44" s="46"/>
      <c r="L44" s="2" t="s">
        <v>48</v>
      </c>
    </row>
    <row r="45" spans="1:12" ht="56.25">
      <c r="A45" s="9" t="s">
        <v>129</v>
      </c>
      <c r="B45" s="11" t="s">
        <v>130</v>
      </c>
      <c r="C45" s="12" t="s">
        <v>54</v>
      </c>
      <c r="D45" s="13">
        <v>283</v>
      </c>
      <c r="E45" s="14">
        <f>Orçamento!J45</f>
        <v>67.13</v>
      </c>
      <c r="F45" s="25">
        <f>Orçamento!H45*0.85</f>
        <v>47.412999999999997</v>
      </c>
      <c r="G45" s="14">
        <f t="shared" ref="G45:G51" si="8">E45-F45</f>
        <v>19.716999999999999</v>
      </c>
      <c r="H45" s="14">
        <f t="shared" ref="H45:H51" si="9">F45*D45</f>
        <v>13417.878999999999</v>
      </c>
      <c r="I45" s="14">
        <f t="shared" ref="I45:I51" si="10">G45*D45</f>
        <v>5579.9110000000001</v>
      </c>
      <c r="J45" s="14">
        <f t="shared" ref="J45:J51" si="11">I45+H45</f>
        <v>18997.79</v>
      </c>
    </row>
    <row r="46" spans="1:12" ht="45">
      <c r="A46" s="9" t="s">
        <v>131</v>
      </c>
      <c r="B46" s="11" t="s">
        <v>132</v>
      </c>
      <c r="C46" s="12" t="s">
        <v>103</v>
      </c>
      <c r="D46" s="13">
        <v>680.7</v>
      </c>
      <c r="E46" s="14">
        <f>Orçamento!J46</f>
        <v>8.8699999999999992</v>
      </c>
      <c r="F46" s="25">
        <f>Orçamento!H46*0.85</f>
        <v>6.2645</v>
      </c>
      <c r="G46" s="14">
        <f t="shared" si="8"/>
        <v>2.6054999999999993</v>
      </c>
      <c r="H46" s="14">
        <f t="shared" si="9"/>
        <v>4264.2451500000006</v>
      </c>
      <c r="I46" s="14">
        <f t="shared" si="10"/>
        <v>1773.5638499999995</v>
      </c>
      <c r="J46" s="14">
        <f t="shared" si="11"/>
        <v>6037.8090000000002</v>
      </c>
    </row>
    <row r="47" spans="1:12" ht="45">
      <c r="A47" s="9" t="s">
        <v>133</v>
      </c>
      <c r="B47" s="11" t="s">
        <v>134</v>
      </c>
      <c r="C47" s="12" t="s">
        <v>103</v>
      </c>
      <c r="D47" s="13">
        <v>214.4</v>
      </c>
      <c r="E47" s="14">
        <f>Orçamento!J47</f>
        <v>7.43</v>
      </c>
      <c r="F47" s="25">
        <f>Orçamento!H47*0.85</f>
        <v>5.2444999999999995</v>
      </c>
      <c r="G47" s="14">
        <f t="shared" si="8"/>
        <v>2.1855000000000002</v>
      </c>
      <c r="H47" s="14">
        <f t="shared" si="9"/>
        <v>1124.4207999999999</v>
      </c>
      <c r="I47" s="14">
        <f t="shared" si="10"/>
        <v>468.57120000000003</v>
      </c>
      <c r="J47" s="14">
        <f t="shared" si="11"/>
        <v>1592.992</v>
      </c>
    </row>
    <row r="48" spans="1:12" ht="45">
      <c r="A48" s="9" t="s">
        <v>135</v>
      </c>
      <c r="B48" s="11" t="s">
        <v>136</v>
      </c>
      <c r="C48" s="12" t="s">
        <v>103</v>
      </c>
      <c r="D48" s="13">
        <v>145</v>
      </c>
      <c r="E48" s="14">
        <f>Orçamento!J48</f>
        <v>7.15</v>
      </c>
      <c r="F48" s="25">
        <f>Orçamento!H48*0.85</f>
        <v>5.0490000000000004</v>
      </c>
      <c r="G48" s="14">
        <f t="shared" si="8"/>
        <v>2.101</v>
      </c>
      <c r="H48" s="14">
        <f t="shared" si="9"/>
        <v>732.10500000000002</v>
      </c>
      <c r="I48" s="14">
        <f t="shared" si="10"/>
        <v>304.64499999999998</v>
      </c>
      <c r="J48" s="14">
        <f t="shared" si="11"/>
        <v>1036.75</v>
      </c>
    </row>
    <row r="49" spans="1:12" ht="45">
      <c r="A49" s="9" t="s">
        <v>137</v>
      </c>
      <c r="B49" s="11" t="s">
        <v>138</v>
      </c>
      <c r="C49" s="12" t="s">
        <v>103</v>
      </c>
      <c r="D49" s="13">
        <v>403.7</v>
      </c>
      <c r="E49" s="14">
        <f>Orçamento!J49</f>
        <v>11.7</v>
      </c>
      <c r="F49" s="25">
        <f>Orçamento!H49*0.85</f>
        <v>8.2620000000000005</v>
      </c>
      <c r="G49" s="14">
        <f t="shared" si="8"/>
        <v>3.4379999999999988</v>
      </c>
      <c r="H49" s="14">
        <f t="shared" si="9"/>
        <v>3335.3694</v>
      </c>
      <c r="I49" s="14">
        <f t="shared" si="10"/>
        <v>1387.9205999999995</v>
      </c>
      <c r="J49" s="14">
        <f t="shared" si="11"/>
        <v>4723.2899999999991</v>
      </c>
    </row>
    <row r="50" spans="1:12" ht="33.75">
      <c r="A50" s="9" t="s">
        <v>139</v>
      </c>
      <c r="B50" s="11" t="s">
        <v>140</v>
      </c>
      <c r="C50" s="12" t="s">
        <v>141</v>
      </c>
      <c r="D50" s="13">
        <v>18.600000000000001</v>
      </c>
      <c r="E50" s="14">
        <f>Orçamento!J50</f>
        <v>571.98</v>
      </c>
      <c r="F50" s="25">
        <f>Orçamento!H50*0.85</f>
        <v>403.971</v>
      </c>
      <c r="G50" s="14">
        <f t="shared" si="8"/>
        <v>168.00900000000001</v>
      </c>
      <c r="H50" s="14">
        <f t="shared" si="9"/>
        <v>7513.8606000000009</v>
      </c>
      <c r="I50" s="14">
        <f t="shared" si="10"/>
        <v>3124.9674000000005</v>
      </c>
      <c r="J50" s="14">
        <f t="shared" si="11"/>
        <v>10638.828000000001</v>
      </c>
    </row>
    <row r="51" spans="1:12">
      <c r="A51" s="9" t="s">
        <v>142</v>
      </c>
      <c r="B51" s="11" t="s">
        <v>123</v>
      </c>
      <c r="C51" s="12" t="s">
        <v>124</v>
      </c>
      <c r="D51" s="13">
        <v>3</v>
      </c>
      <c r="E51" s="14">
        <f>Orçamento!J51</f>
        <v>158.19999999999999</v>
      </c>
      <c r="F51" s="25">
        <f>Orçamento!H51*0.05</f>
        <v>6.5724999999999998</v>
      </c>
      <c r="G51" s="14">
        <f t="shared" si="8"/>
        <v>151.6275</v>
      </c>
      <c r="H51" s="14">
        <f t="shared" si="9"/>
        <v>19.717500000000001</v>
      </c>
      <c r="I51" s="14">
        <f t="shared" si="10"/>
        <v>454.88249999999999</v>
      </c>
      <c r="J51" s="14">
        <f t="shared" si="11"/>
        <v>474.6</v>
      </c>
    </row>
    <row r="52" spans="1:12">
      <c r="A52" s="9" t="s">
        <v>143</v>
      </c>
      <c r="B52" s="40" t="s">
        <v>144</v>
      </c>
      <c r="C52" s="46"/>
      <c r="D52" s="46"/>
      <c r="E52" s="46"/>
      <c r="F52" s="46"/>
      <c r="G52" s="46"/>
      <c r="H52" s="46"/>
      <c r="I52" s="46"/>
      <c r="J52" s="46"/>
      <c r="K52" s="46"/>
      <c r="L52" s="2" t="s">
        <v>48</v>
      </c>
    </row>
    <row r="53" spans="1:12" ht="45">
      <c r="A53" s="9" t="s">
        <v>145</v>
      </c>
      <c r="B53" s="11" t="s">
        <v>146</v>
      </c>
      <c r="C53" s="12" t="s">
        <v>54</v>
      </c>
      <c r="D53" s="13">
        <v>292</v>
      </c>
      <c r="E53" s="14">
        <f>Orçamento!J53</f>
        <v>120.82</v>
      </c>
      <c r="F53" s="25">
        <f>Orçamento!H53*0.85</f>
        <v>85.331499999999991</v>
      </c>
      <c r="G53" s="14">
        <f t="shared" ref="G53:G61" si="12">E53-F53</f>
        <v>35.488500000000002</v>
      </c>
      <c r="H53" s="14">
        <f t="shared" ref="H53:H61" si="13">F53*D53</f>
        <v>24916.797999999999</v>
      </c>
      <c r="I53" s="14">
        <f t="shared" ref="I53:I61" si="14">G53*D53</f>
        <v>10362.642</v>
      </c>
      <c r="J53" s="14">
        <f t="shared" ref="J53:J61" si="15">I53+H53</f>
        <v>35279.440000000002</v>
      </c>
    </row>
    <row r="54" spans="1:12" ht="45">
      <c r="A54" s="9" t="s">
        <v>147</v>
      </c>
      <c r="B54" s="11" t="s">
        <v>148</v>
      </c>
      <c r="C54" s="12" t="s">
        <v>103</v>
      </c>
      <c r="D54" s="13">
        <v>403.8</v>
      </c>
      <c r="E54" s="14">
        <f>Orçamento!J54</f>
        <v>10.82</v>
      </c>
      <c r="F54" s="25">
        <f>Orçamento!H54*0.85</f>
        <v>7.6414999999999997</v>
      </c>
      <c r="G54" s="14">
        <f t="shared" si="12"/>
        <v>3.1785000000000005</v>
      </c>
      <c r="H54" s="14">
        <f t="shared" si="13"/>
        <v>3085.6376999999998</v>
      </c>
      <c r="I54" s="14">
        <f t="shared" si="14"/>
        <v>1283.4783000000002</v>
      </c>
      <c r="J54" s="14">
        <f t="shared" si="15"/>
        <v>4369.116</v>
      </c>
    </row>
    <row r="55" spans="1:12" ht="45">
      <c r="A55" s="9" t="s">
        <v>149</v>
      </c>
      <c r="B55" s="11" t="s">
        <v>150</v>
      </c>
      <c r="C55" s="12" t="s">
        <v>103</v>
      </c>
      <c r="D55" s="13">
        <v>143.5</v>
      </c>
      <c r="E55" s="14">
        <f>Orçamento!J55</f>
        <v>10</v>
      </c>
      <c r="F55" s="25">
        <f>Orçamento!H55*0.85</f>
        <v>7.0635000000000003</v>
      </c>
      <c r="G55" s="14">
        <f t="shared" si="12"/>
        <v>2.9364999999999997</v>
      </c>
      <c r="H55" s="14">
        <f t="shared" si="13"/>
        <v>1013.61225</v>
      </c>
      <c r="I55" s="14">
        <f t="shared" si="14"/>
        <v>421.38774999999993</v>
      </c>
      <c r="J55" s="14">
        <f t="shared" si="15"/>
        <v>1435</v>
      </c>
    </row>
    <row r="56" spans="1:12" ht="45">
      <c r="A56" s="9" t="s">
        <v>151</v>
      </c>
      <c r="B56" s="11" t="s">
        <v>132</v>
      </c>
      <c r="C56" s="12" t="s">
        <v>103</v>
      </c>
      <c r="D56" s="13">
        <v>541.9</v>
      </c>
      <c r="E56" s="14">
        <f>Orçamento!J56</f>
        <v>8.8699999999999992</v>
      </c>
      <c r="F56" s="25">
        <f>Orçamento!H56*0.85</f>
        <v>6.2645</v>
      </c>
      <c r="G56" s="14">
        <f t="shared" si="12"/>
        <v>2.6054999999999993</v>
      </c>
      <c r="H56" s="14">
        <f t="shared" si="13"/>
        <v>3394.7325499999997</v>
      </c>
      <c r="I56" s="14">
        <f t="shared" si="14"/>
        <v>1411.9204499999996</v>
      </c>
      <c r="J56" s="14">
        <f t="shared" si="15"/>
        <v>4806.6529999999993</v>
      </c>
    </row>
    <row r="57" spans="1:12" ht="45">
      <c r="A57" s="9" t="s">
        <v>152</v>
      </c>
      <c r="B57" s="11" t="s">
        <v>134</v>
      </c>
      <c r="C57" s="12" t="s">
        <v>103</v>
      </c>
      <c r="D57" s="13">
        <v>525.5</v>
      </c>
      <c r="E57" s="14">
        <f>Orçamento!J57</f>
        <v>7.43</v>
      </c>
      <c r="F57" s="25">
        <f>Orçamento!H57*0.85</f>
        <v>5.2444999999999995</v>
      </c>
      <c r="G57" s="14">
        <f t="shared" si="12"/>
        <v>2.1855000000000002</v>
      </c>
      <c r="H57" s="14">
        <f t="shared" si="13"/>
        <v>2755.9847499999996</v>
      </c>
      <c r="I57" s="14">
        <f t="shared" si="14"/>
        <v>1148.4802500000001</v>
      </c>
      <c r="J57" s="14">
        <f t="shared" si="15"/>
        <v>3904.4649999999997</v>
      </c>
    </row>
    <row r="58" spans="1:12" ht="45">
      <c r="A58" s="9" t="s">
        <v>153</v>
      </c>
      <c r="B58" s="11" t="s">
        <v>136</v>
      </c>
      <c r="C58" s="12" t="s">
        <v>103</v>
      </c>
      <c r="D58" s="13">
        <v>360.3</v>
      </c>
      <c r="E58" s="14">
        <f>Orçamento!J58</f>
        <v>7.15</v>
      </c>
      <c r="F58" s="25">
        <f>Orçamento!H58*0.85</f>
        <v>5.0490000000000004</v>
      </c>
      <c r="G58" s="14">
        <f t="shared" si="12"/>
        <v>2.101</v>
      </c>
      <c r="H58" s="14">
        <f t="shared" si="13"/>
        <v>1819.1547000000003</v>
      </c>
      <c r="I58" s="14">
        <f t="shared" si="14"/>
        <v>756.99030000000005</v>
      </c>
      <c r="J58" s="14">
        <f t="shared" si="15"/>
        <v>2576.1450000000004</v>
      </c>
    </row>
    <row r="59" spans="1:12" ht="45">
      <c r="A59" s="9" t="s">
        <v>154</v>
      </c>
      <c r="B59" s="11" t="s">
        <v>138</v>
      </c>
      <c r="C59" s="12" t="s">
        <v>103</v>
      </c>
      <c r="D59" s="13">
        <v>432.2</v>
      </c>
      <c r="E59" s="14">
        <f>Orçamento!J59</f>
        <v>11.7</v>
      </c>
      <c r="F59" s="25">
        <f>Orçamento!H59*0.85</f>
        <v>8.2620000000000005</v>
      </c>
      <c r="G59" s="14">
        <f t="shared" si="12"/>
        <v>3.4379999999999988</v>
      </c>
      <c r="H59" s="14">
        <f t="shared" si="13"/>
        <v>3570.8364000000001</v>
      </c>
      <c r="I59" s="14">
        <f t="shared" si="14"/>
        <v>1485.9035999999994</v>
      </c>
      <c r="J59" s="14">
        <f t="shared" si="15"/>
        <v>5056.74</v>
      </c>
    </row>
    <row r="60" spans="1:12" ht="56.25">
      <c r="A60" s="9" t="s">
        <v>155</v>
      </c>
      <c r="B60" s="11" t="s">
        <v>156</v>
      </c>
      <c r="C60" s="12" t="s">
        <v>141</v>
      </c>
      <c r="D60" s="13">
        <v>30.1</v>
      </c>
      <c r="E60" s="14">
        <f>Orçamento!J60</f>
        <v>573.66999999999996</v>
      </c>
      <c r="F60" s="25">
        <f>Orçamento!H60*0.85</f>
        <v>405.16950000000003</v>
      </c>
      <c r="G60" s="14">
        <f t="shared" si="12"/>
        <v>168.50049999999993</v>
      </c>
      <c r="H60" s="14">
        <f t="shared" si="13"/>
        <v>12195.601950000002</v>
      </c>
      <c r="I60" s="14">
        <f t="shared" si="14"/>
        <v>5071.8650499999985</v>
      </c>
      <c r="J60" s="14">
        <f t="shared" si="15"/>
        <v>17267.467000000001</v>
      </c>
    </row>
    <row r="61" spans="1:12">
      <c r="A61" s="9" t="s">
        <v>157</v>
      </c>
      <c r="B61" s="11" t="s">
        <v>123</v>
      </c>
      <c r="C61" s="12" t="s">
        <v>124</v>
      </c>
      <c r="D61" s="13">
        <v>3</v>
      </c>
      <c r="E61" s="14">
        <f>Orçamento!J61</f>
        <v>158.19999999999999</v>
      </c>
      <c r="F61" s="25">
        <f>Orçamento!H61*0.05</f>
        <v>6.5724999999999998</v>
      </c>
      <c r="G61" s="14">
        <f t="shared" si="12"/>
        <v>151.6275</v>
      </c>
      <c r="H61" s="14">
        <f t="shared" si="13"/>
        <v>19.717500000000001</v>
      </c>
      <c r="I61" s="14">
        <f t="shared" si="14"/>
        <v>454.88249999999999</v>
      </c>
      <c r="J61" s="14">
        <f t="shared" si="15"/>
        <v>474.6</v>
      </c>
    </row>
    <row r="62" spans="1:12">
      <c r="A62" s="9" t="s">
        <v>158</v>
      </c>
      <c r="B62" s="40" t="s">
        <v>159</v>
      </c>
      <c r="C62" s="46"/>
      <c r="D62" s="46"/>
      <c r="E62" s="46"/>
      <c r="F62" s="46"/>
      <c r="G62" s="46"/>
      <c r="H62" s="46"/>
      <c r="I62" s="46"/>
      <c r="J62" s="46"/>
      <c r="K62" s="46"/>
      <c r="L62" s="2" t="s">
        <v>48</v>
      </c>
    </row>
    <row r="63" spans="1:12" ht="45">
      <c r="A63" s="9" t="s">
        <v>160</v>
      </c>
      <c r="B63" s="11" t="s">
        <v>161</v>
      </c>
      <c r="C63" s="12" t="s">
        <v>54</v>
      </c>
      <c r="D63" s="13">
        <v>56.6</v>
      </c>
      <c r="E63" s="14">
        <f>Orçamento!J63</f>
        <v>78.489999999999995</v>
      </c>
      <c r="F63" s="25">
        <f>Orçamento!H63*0.85</f>
        <v>55.436999999999998</v>
      </c>
      <c r="G63" s="14">
        <f t="shared" ref="G63:G73" si="16">E63-F63</f>
        <v>23.052999999999997</v>
      </c>
      <c r="H63" s="14">
        <f t="shared" ref="H63:H73" si="17">F63*D63</f>
        <v>3137.7341999999999</v>
      </c>
      <c r="I63" s="14">
        <f t="shared" ref="I63:I73" si="18">G63*D63</f>
        <v>1304.7997999999998</v>
      </c>
      <c r="J63" s="14">
        <f t="shared" ref="J63:J73" si="19">I63+H63</f>
        <v>4442.5339999999997</v>
      </c>
    </row>
    <row r="64" spans="1:12" ht="45">
      <c r="A64" s="9" t="s">
        <v>162</v>
      </c>
      <c r="B64" s="11" t="s">
        <v>163</v>
      </c>
      <c r="C64" s="12" t="s">
        <v>103</v>
      </c>
      <c r="D64" s="13">
        <v>395.6</v>
      </c>
      <c r="E64" s="14">
        <f>Orçamento!J64</f>
        <v>11.2</v>
      </c>
      <c r="F64" s="25">
        <f>Orçamento!H64*0.85</f>
        <v>7.9135</v>
      </c>
      <c r="G64" s="14">
        <f t="shared" si="16"/>
        <v>3.2864999999999993</v>
      </c>
      <c r="H64" s="14">
        <f t="shared" si="17"/>
        <v>3130.5806000000002</v>
      </c>
      <c r="I64" s="14">
        <f t="shared" si="18"/>
        <v>1300.1393999999998</v>
      </c>
      <c r="J64" s="14">
        <f t="shared" si="19"/>
        <v>4430.72</v>
      </c>
    </row>
    <row r="65" spans="1:12" ht="45">
      <c r="A65" s="9" t="s">
        <v>164</v>
      </c>
      <c r="B65" s="11" t="s">
        <v>165</v>
      </c>
      <c r="C65" s="12" t="s">
        <v>103</v>
      </c>
      <c r="D65" s="13">
        <v>213.2</v>
      </c>
      <c r="E65" s="14">
        <f>Orçamento!J65</f>
        <v>10.33</v>
      </c>
      <c r="F65" s="25">
        <f>Orçamento!H65*0.85</f>
        <v>7.2930000000000001</v>
      </c>
      <c r="G65" s="14">
        <f t="shared" si="16"/>
        <v>3.0369999999999999</v>
      </c>
      <c r="H65" s="14">
        <f t="shared" si="17"/>
        <v>1554.8676</v>
      </c>
      <c r="I65" s="14">
        <f t="shared" si="18"/>
        <v>647.48839999999996</v>
      </c>
      <c r="J65" s="14">
        <f t="shared" si="19"/>
        <v>2202.3559999999998</v>
      </c>
    </row>
    <row r="66" spans="1:12" ht="45">
      <c r="A66" s="9" t="s">
        <v>166</v>
      </c>
      <c r="B66" s="11" t="s">
        <v>167</v>
      </c>
      <c r="C66" s="12" t="s">
        <v>103</v>
      </c>
      <c r="D66" s="13">
        <v>202.8</v>
      </c>
      <c r="E66" s="14">
        <f>Orçamento!J66</f>
        <v>9.56</v>
      </c>
      <c r="F66" s="25">
        <f>Orçamento!H66*0.85</f>
        <v>6.7490000000000006</v>
      </c>
      <c r="G66" s="14">
        <f t="shared" si="16"/>
        <v>2.8109999999999999</v>
      </c>
      <c r="H66" s="14">
        <f t="shared" si="17"/>
        <v>1368.6972000000003</v>
      </c>
      <c r="I66" s="14">
        <f t="shared" si="18"/>
        <v>570.07080000000008</v>
      </c>
      <c r="J66" s="14">
        <f t="shared" si="19"/>
        <v>1938.7680000000005</v>
      </c>
    </row>
    <row r="67" spans="1:12" ht="45">
      <c r="A67" s="9" t="s">
        <v>168</v>
      </c>
      <c r="B67" s="11" t="s">
        <v>169</v>
      </c>
      <c r="C67" s="12" t="s">
        <v>103</v>
      </c>
      <c r="D67" s="13">
        <v>12.3</v>
      </c>
      <c r="E67" s="14">
        <f>Orçamento!J67</f>
        <v>8.4700000000000006</v>
      </c>
      <c r="F67" s="25">
        <f>Orçamento!H67*0.85</f>
        <v>5.984</v>
      </c>
      <c r="G67" s="14">
        <f t="shared" si="16"/>
        <v>2.4860000000000007</v>
      </c>
      <c r="H67" s="14">
        <f t="shared" si="17"/>
        <v>73.603200000000001</v>
      </c>
      <c r="I67" s="14">
        <f t="shared" si="18"/>
        <v>30.577800000000011</v>
      </c>
      <c r="J67" s="14">
        <f t="shared" si="19"/>
        <v>104.18100000000001</v>
      </c>
    </row>
    <row r="68" spans="1:12" ht="56.25">
      <c r="A68" s="9" t="s">
        <v>170</v>
      </c>
      <c r="B68" s="11" t="s">
        <v>156</v>
      </c>
      <c r="C68" s="12" t="s">
        <v>141</v>
      </c>
      <c r="D68" s="13">
        <v>32.799999999999997</v>
      </c>
      <c r="E68" s="14">
        <f>Orçamento!J68</f>
        <v>573.66999999999996</v>
      </c>
      <c r="F68" s="25">
        <f>Orçamento!H68*0.85</f>
        <v>405.16950000000003</v>
      </c>
      <c r="G68" s="14">
        <f t="shared" si="16"/>
        <v>168.50049999999993</v>
      </c>
      <c r="H68" s="14">
        <f t="shared" si="17"/>
        <v>13289.559600000001</v>
      </c>
      <c r="I68" s="14">
        <f t="shared" si="18"/>
        <v>5526.816399999997</v>
      </c>
      <c r="J68" s="14">
        <f t="shared" si="19"/>
        <v>18816.375999999997</v>
      </c>
    </row>
    <row r="69" spans="1:12">
      <c r="A69" s="9" t="s">
        <v>171</v>
      </c>
      <c r="B69" s="11" t="s">
        <v>123</v>
      </c>
      <c r="C69" s="12" t="s">
        <v>124</v>
      </c>
      <c r="D69" s="13">
        <v>3</v>
      </c>
      <c r="E69" s="14">
        <f>Orçamento!J69</f>
        <v>158.19999999999999</v>
      </c>
      <c r="F69" s="25">
        <f>Orçamento!H69*0.05</f>
        <v>6.5724999999999998</v>
      </c>
      <c r="G69" s="14">
        <f t="shared" si="16"/>
        <v>151.6275</v>
      </c>
      <c r="H69" s="14">
        <f t="shared" si="17"/>
        <v>19.717500000000001</v>
      </c>
      <c r="I69" s="14">
        <f t="shared" si="18"/>
        <v>454.88249999999999</v>
      </c>
      <c r="J69" s="14">
        <f t="shared" si="19"/>
        <v>474.6</v>
      </c>
    </row>
    <row r="70" spans="1:12" ht="56.25">
      <c r="A70" s="9" t="s">
        <v>172</v>
      </c>
      <c r="B70" s="11" t="s">
        <v>173</v>
      </c>
      <c r="C70" s="12" t="s">
        <v>54</v>
      </c>
      <c r="D70" s="13">
        <v>93.94</v>
      </c>
      <c r="E70" s="14">
        <f>Orçamento!J70</f>
        <v>126.85</v>
      </c>
      <c r="F70" s="25">
        <f>Orçamento!H70*0.85</f>
        <v>89.59</v>
      </c>
      <c r="G70" s="14">
        <f t="shared" si="16"/>
        <v>37.259999999999991</v>
      </c>
      <c r="H70" s="14">
        <f t="shared" si="17"/>
        <v>8416.0846000000001</v>
      </c>
      <c r="I70" s="14">
        <f t="shared" si="18"/>
        <v>3500.2043999999992</v>
      </c>
      <c r="J70" s="14">
        <f t="shared" si="19"/>
        <v>11916.288999999999</v>
      </c>
    </row>
    <row r="71" spans="1:12" ht="56.25">
      <c r="A71" s="9" t="s">
        <v>174</v>
      </c>
      <c r="B71" s="11" t="s">
        <v>175</v>
      </c>
      <c r="C71" s="12" t="s">
        <v>54</v>
      </c>
      <c r="D71" s="13">
        <v>358.88</v>
      </c>
      <c r="E71" s="14">
        <f>Orçamento!J71</f>
        <v>174.63</v>
      </c>
      <c r="F71" s="25">
        <f>Orçamento!H71*0.85</f>
        <v>123.33499999999999</v>
      </c>
      <c r="G71" s="14">
        <f t="shared" si="16"/>
        <v>51.295000000000002</v>
      </c>
      <c r="H71" s="14">
        <f t="shared" si="17"/>
        <v>44262.464799999994</v>
      </c>
      <c r="I71" s="14">
        <f t="shared" si="18"/>
        <v>18408.749599999999</v>
      </c>
      <c r="J71" s="14">
        <f t="shared" si="19"/>
        <v>62671.214399999997</v>
      </c>
    </row>
    <row r="72" spans="1:12" ht="56.25">
      <c r="A72" s="9" t="s">
        <v>176</v>
      </c>
      <c r="B72" s="11" t="s">
        <v>177</v>
      </c>
      <c r="C72" s="12" t="s">
        <v>54</v>
      </c>
      <c r="D72" s="13">
        <v>28.18</v>
      </c>
      <c r="E72" s="14">
        <f>Orçamento!J72</f>
        <v>205.29</v>
      </c>
      <c r="F72" s="25">
        <f>Orçamento!H72*0.85</f>
        <v>144.99299999999999</v>
      </c>
      <c r="G72" s="14">
        <f t="shared" si="16"/>
        <v>60.296999999999997</v>
      </c>
      <c r="H72" s="14">
        <f t="shared" si="17"/>
        <v>4085.90274</v>
      </c>
      <c r="I72" s="14">
        <f t="shared" si="18"/>
        <v>1699.1694599999998</v>
      </c>
      <c r="J72" s="14">
        <f t="shared" si="19"/>
        <v>5785.0721999999996</v>
      </c>
    </row>
    <row r="73" spans="1:12" ht="45">
      <c r="A73" s="9" t="s">
        <v>178</v>
      </c>
      <c r="B73" s="11" t="s">
        <v>179</v>
      </c>
      <c r="C73" s="12" t="s">
        <v>54</v>
      </c>
      <c r="D73" s="13">
        <v>6.25</v>
      </c>
      <c r="E73" s="14">
        <f>Orçamento!J73</f>
        <v>219.37</v>
      </c>
      <c r="F73" s="25">
        <f>Orçamento!H73*0.85</f>
        <v>154.93799999999999</v>
      </c>
      <c r="G73" s="14">
        <f t="shared" si="16"/>
        <v>64.432000000000016</v>
      </c>
      <c r="H73" s="14">
        <f t="shared" si="17"/>
        <v>968.36249999999995</v>
      </c>
      <c r="I73" s="14">
        <f t="shared" si="18"/>
        <v>402.7000000000001</v>
      </c>
      <c r="J73" s="14">
        <f t="shared" si="19"/>
        <v>1371.0625</v>
      </c>
    </row>
    <row r="74" spans="1:12">
      <c r="A74" s="7" t="s">
        <v>180</v>
      </c>
      <c r="B74" s="39" t="s">
        <v>181</v>
      </c>
      <c r="C74" s="39"/>
      <c r="D74" s="39"/>
      <c r="E74" s="39"/>
      <c r="F74" s="39"/>
      <c r="G74" s="39"/>
      <c r="H74" s="8">
        <f>SUM(H75:H88)</f>
        <v>89116.783410000004</v>
      </c>
      <c r="I74" s="8">
        <f>SUM(I75:I88)</f>
        <v>37062.22969</v>
      </c>
      <c r="J74" s="8">
        <f>SUM(J75:J88)</f>
        <v>126179.01310000001</v>
      </c>
      <c r="K74" s="2" t="s">
        <v>45</v>
      </c>
    </row>
    <row r="75" spans="1:12">
      <c r="A75" s="9" t="s">
        <v>182</v>
      </c>
      <c r="B75" s="40" t="s">
        <v>183</v>
      </c>
      <c r="C75" s="46"/>
      <c r="D75" s="46"/>
      <c r="E75" s="46"/>
      <c r="F75" s="46"/>
      <c r="G75" s="46"/>
      <c r="H75" s="46"/>
      <c r="I75" s="46"/>
      <c r="J75" s="46"/>
      <c r="K75" s="46"/>
      <c r="L75" s="2" t="s">
        <v>48</v>
      </c>
    </row>
    <row r="76" spans="1:12" ht="56.25">
      <c r="A76" s="9" t="s">
        <v>184</v>
      </c>
      <c r="B76" s="11" t="s">
        <v>185</v>
      </c>
      <c r="C76" s="12" t="s">
        <v>54</v>
      </c>
      <c r="D76" s="13">
        <v>12.85</v>
      </c>
      <c r="E76" s="14">
        <f>Orçamento!J76</f>
        <v>54.92</v>
      </c>
      <c r="F76" s="25">
        <f>Orçamento!H76*0.85</f>
        <v>38.785499999999999</v>
      </c>
      <c r="G76" s="14">
        <f t="shared" ref="G76:G81" si="20">E76-F76</f>
        <v>16.134500000000003</v>
      </c>
      <c r="H76" s="14">
        <f t="shared" ref="H76:H81" si="21">F76*D76</f>
        <v>498.39367499999997</v>
      </c>
      <c r="I76" s="14">
        <f t="shared" ref="I76:I81" si="22">G76*D76</f>
        <v>207.32832500000004</v>
      </c>
      <c r="J76" s="14">
        <f t="shared" ref="J76:J81" si="23">I76+H76</f>
        <v>705.72199999999998</v>
      </c>
    </row>
    <row r="77" spans="1:12" ht="56.25">
      <c r="A77" s="9" t="s">
        <v>186</v>
      </c>
      <c r="B77" s="11" t="s">
        <v>187</v>
      </c>
      <c r="C77" s="12" t="s">
        <v>54</v>
      </c>
      <c r="D77" s="13">
        <v>713.84</v>
      </c>
      <c r="E77" s="14">
        <f>Orçamento!J77</f>
        <v>73.28</v>
      </c>
      <c r="F77" s="25">
        <f>Orçamento!H77*0.85</f>
        <v>51.756500000000003</v>
      </c>
      <c r="G77" s="14">
        <f t="shared" si="20"/>
        <v>21.523499999999999</v>
      </c>
      <c r="H77" s="14">
        <f t="shared" si="21"/>
        <v>36945.859960000002</v>
      </c>
      <c r="I77" s="14">
        <f t="shared" si="22"/>
        <v>15364.33524</v>
      </c>
      <c r="J77" s="14">
        <f t="shared" si="23"/>
        <v>52310.195200000002</v>
      </c>
    </row>
    <row r="78" spans="1:12" ht="33.75">
      <c r="A78" s="9" t="s">
        <v>188</v>
      </c>
      <c r="B78" s="11" t="s">
        <v>189</v>
      </c>
      <c r="C78" s="12" t="s">
        <v>54</v>
      </c>
      <c r="D78" s="13">
        <v>120.96</v>
      </c>
      <c r="E78" s="14">
        <f>Orçamento!J78</f>
        <v>159.61000000000001</v>
      </c>
      <c r="F78" s="25">
        <f>Orçamento!H78*0.85</f>
        <v>112.727</v>
      </c>
      <c r="G78" s="14">
        <f t="shared" si="20"/>
        <v>46.88300000000001</v>
      </c>
      <c r="H78" s="14">
        <f t="shared" si="21"/>
        <v>13635.457919999999</v>
      </c>
      <c r="I78" s="14">
        <f t="shared" si="22"/>
        <v>5670.9676800000007</v>
      </c>
      <c r="J78" s="14">
        <f t="shared" si="23"/>
        <v>19306.425599999999</v>
      </c>
    </row>
    <row r="79" spans="1:12" ht="33.75">
      <c r="A79" s="9" t="s">
        <v>190</v>
      </c>
      <c r="B79" s="11" t="s">
        <v>191</v>
      </c>
      <c r="C79" s="12" t="s">
        <v>89</v>
      </c>
      <c r="D79" s="13">
        <v>103.5</v>
      </c>
      <c r="E79" s="14">
        <f>Orçamento!J79</f>
        <v>61.88</v>
      </c>
      <c r="F79" s="25">
        <f>Orçamento!H79*0.85</f>
        <v>43.707000000000001</v>
      </c>
      <c r="G79" s="14">
        <f t="shared" si="20"/>
        <v>18.173000000000002</v>
      </c>
      <c r="H79" s="14">
        <f t="shared" si="21"/>
        <v>4523.6745000000001</v>
      </c>
      <c r="I79" s="14">
        <f t="shared" si="22"/>
        <v>1880.9055000000003</v>
      </c>
      <c r="J79" s="14">
        <f t="shared" si="23"/>
        <v>6404.58</v>
      </c>
    </row>
    <row r="80" spans="1:12" ht="33.75">
      <c r="A80" s="9" t="s">
        <v>192</v>
      </c>
      <c r="B80" s="11" t="s">
        <v>193</v>
      </c>
      <c r="C80" s="12" t="s">
        <v>89</v>
      </c>
      <c r="D80" s="13">
        <v>69.2</v>
      </c>
      <c r="E80" s="14">
        <f>Orçamento!J80</f>
        <v>41.53</v>
      </c>
      <c r="F80" s="25">
        <f>Orçamento!H80*0.85</f>
        <v>29.333499999999997</v>
      </c>
      <c r="G80" s="14">
        <f t="shared" si="20"/>
        <v>12.196500000000004</v>
      </c>
      <c r="H80" s="14">
        <f t="shared" si="21"/>
        <v>2029.8781999999999</v>
      </c>
      <c r="I80" s="14">
        <f t="shared" si="22"/>
        <v>843.99780000000032</v>
      </c>
      <c r="J80" s="14">
        <f t="shared" si="23"/>
        <v>2873.8760000000002</v>
      </c>
    </row>
    <row r="81" spans="1:12" ht="33.75">
      <c r="A81" s="9" t="s">
        <v>194</v>
      </c>
      <c r="B81" s="11" t="s">
        <v>195</v>
      </c>
      <c r="C81" s="12" t="s">
        <v>89</v>
      </c>
      <c r="D81" s="13">
        <v>389.71</v>
      </c>
      <c r="E81" s="14">
        <f>Orçamento!J81</f>
        <v>5.89</v>
      </c>
      <c r="F81" s="25">
        <f>Orçamento!H81*0.85</f>
        <v>4.1564999999999994</v>
      </c>
      <c r="G81" s="14">
        <f t="shared" si="20"/>
        <v>1.7335000000000003</v>
      </c>
      <c r="H81" s="14">
        <f t="shared" si="21"/>
        <v>1619.8296149999996</v>
      </c>
      <c r="I81" s="14">
        <f t="shared" si="22"/>
        <v>675.56228500000009</v>
      </c>
      <c r="J81" s="14">
        <f t="shared" si="23"/>
        <v>2295.3918999999996</v>
      </c>
    </row>
    <row r="82" spans="1:12">
      <c r="A82" s="9" t="s">
        <v>196</v>
      </c>
      <c r="B82" s="40" t="s">
        <v>197</v>
      </c>
      <c r="C82" s="46"/>
      <c r="D82" s="46"/>
      <c r="E82" s="46"/>
      <c r="F82" s="46"/>
      <c r="G82" s="46"/>
      <c r="H82" s="46"/>
      <c r="I82" s="46"/>
      <c r="J82" s="46"/>
      <c r="K82" s="46"/>
      <c r="L82" s="2" t="s">
        <v>48</v>
      </c>
    </row>
    <row r="83" spans="1:12" ht="67.5">
      <c r="A83" s="9" t="s">
        <v>198</v>
      </c>
      <c r="B83" s="11" t="s">
        <v>199</v>
      </c>
      <c r="C83" s="12" t="s">
        <v>54</v>
      </c>
      <c r="D83" s="13">
        <v>36.94</v>
      </c>
      <c r="E83" s="14">
        <f>Orçamento!J83</f>
        <v>85.75</v>
      </c>
      <c r="F83" s="25">
        <f>Orçamento!H83*0.85</f>
        <v>60.5625</v>
      </c>
      <c r="G83" s="14">
        <f>E83-F83</f>
        <v>25.1875</v>
      </c>
      <c r="H83" s="14">
        <f>F83*D83</f>
        <v>2237.17875</v>
      </c>
      <c r="I83" s="14">
        <f>G83*D83</f>
        <v>930.42624999999998</v>
      </c>
      <c r="J83" s="14">
        <f>I83+H83</f>
        <v>3167.605</v>
      </c>
    </row>
    <row r="84" spans="1:12" ht="67.5">
      <c r="A84" s="9" t="s">
        <v>200</v>
      </c>
      <c r="B84" s="11" t="s">
        <v>201</v>
      </c>
      <c r="C84" s="12" t="s">
        <v>202</v>
      </c>
      <c r="D84" s="13">
        <v>180.09</v>
      </c>
      <c r="E84" s="14">
        <f>Orçamento!J84</f>
        <v>97.18</v>
      </c>
      <c r="F84" s="25">
        <f>Orçamento!H84*0.85</f>
        <v>68.637500000000003</v>
      </c>
      <c r="G84" s="14">
        <f>E84-F84</f>
        <v>28.542500000000004</v>
      </c>
      <c r="H84" s="14">
        <f>F84*D84</f>
        <v>12360.927375000001</v>
      </c>
      <c r="I84" s="14">
        <f>G84*D84</f>
        <v>5140.2188250000008</v>
      </c>
      <c r="J84" s="14">
        <f>I84+H84</f>
        <v>17501.146200000003</v>
      </c>
    </row>
    <row r="85" spans="1:12" ht="78.75">
      <c r="A85" s="9" t="s">
        <v>203</v>
      </c>
      <c r="B85" s="11" t="s">
        <v>204</v>
      </c>
      <c r="C85" s="12" t="s">
        <v>202</v>
      </c>
      <c r="D85" s="13">
        <v>84.45</v>
      </c>
      <c r="E85" s="14">
        <f>Orçamento!J85</f>
        <v>138.35</v>
      </c>
      <c r="F85" s="25">
        <f>Orçamento!H85*0.85</f>
        <v>97.715999999999994</v>
      </c>
      <c r="G85" s="14">
        <f>E85-F85</f>
        <v>40.634</v>
      </c>
      <c r="H85" s="14">
        <f>F85*D85</f>
        <v>8252.1162000000004</v>
      </c>
      <c r="I85" s="14">
        <f>G85*D85</f>
        <v>3431.5413000000003</v>
      </c>
      <c r="J85" s="14">
        <f>I85+H85</f>
        <v>11683.657500000001</v>
      </c>
    </row>
    <row r="86" spans="1:12" ht="78.75">
      <c r="A86" s="9" t="s">
        <v>205</v>
      </c>
      <c r="B86" s="11" t="s">
        <v>206</v>
      </c>
      <c r="C86" s="12" t="s">
        <v>202</v>
      </c>
      <c r="D86" s="13">
        <v>66.040000000000006</v>
      </c>
      <c r="E86" s="14">
        <f>Orçamento!J86</f>
        <v>149.72999999999999</v>
      </c>
      <c r="F86" s="25">
        <f>Orçamento!H86*0.85</f>
        <v>105.74849999999999</v>
      </c>
      <c r="G86" s="14">
        <f>E86-F86</f>
        <v>43.981499999999997</v>
      </c>
      <c r="H86" s="14">
        <f>F86*D86</f>
        <v>6983.63094</v>
      </c>
      <c r="I86" s="14">
        <f>G86*D86</f>
        <v>2904.5382600000003</v>
      </c>
      <c r="J86" s="14">
        <f>I86+H86</f>
        <v>9888.1692000000003</v>
      </c>
    </row>
    <row r="87" spans="1:12">
      <c r="A87" s="9" t="s">
        <v>207</v>
      </c>
      <c r="B87" s="40" t="s">
        <v>208</v>
      </c>
      <c r="C87" s="46"/>
      <c r="D87" s="46"/>
      <c r="E87" s="46"/>
      <c r="F87" s="46"/>
      <c r="G87" s="46"/>
      <c r="H87" s="46"/>
      <c r="I87" s="46"/>
      <c r="J87" s="46"/>
      <c r="K87" s="46"/>
      <c r="L87" s="2" t="s">
        <v>48</v>
      </c>
    </row>
    <row r="88" spans="1:12" ht="45">
      <c r="A88" s="9" t="s">
        <v>209</v>
      </c>
      <c r="B88" s="11" t="s">
        <v>210</v>
      </c>
      <c r="C88" s="12" t="s">
        <v>54</v>
      </c>
      <c r="D88" s="13">
        <v>0.15</v>
      </c>
      <c r="E88" s="14">
        <f>Orçamento!J88</f>
        <v>281.63</v>
      </c>
      <c r="F88" s="25">
        <f>Orçamento!H88*0.85</f>
        <v>198.90849999999998</v>
      </c>
      <c r="G88" s="14">
        <f>E88-F88</f>
        <v>82.72150000000002</v>
      </c>
      <c r="H88" s="14">
        <f>F88*D88</f>
        <v>29.836274999999993</v>
      </c>
      <c r="I88" s="14">
        <f>G88*D88</f>
        <v>12.408225000000003</v>
      </c>
      <c r="J88" s="14">
        <f>I88+H88</f>
        <v>42.244499999999995</v>
      </c>
    </row>
    <row r="89" spans="1:12">
      <c r="A89" s="7" t="s">
        <v>211</v>
      </c>
      <c r="B89" s="39" t="s">
        <v>212</v>
      </c>
      <c r="C89" s="39"/>
      <c r="D89" s="39"/>
      <c r="E89" s="39"/>
      <c r="F89" s="39"/>
      <c r="G89" s="39"/>
      <c r="H89" s="8">
        <f>SUM(H90:H100)</f>
        <v>43709.621825000002</v>
      </c>
      <c r="I89" s="8">
        <f>SUM(I90:I100)</f>
        <v>18180.093074999997</v>
      </c>
      <c r="J89" s="8">
        <f>SUM(J90:J100)</f>
        <v>61889.714899999999</v>
      </c>
      <c r="K89" s="2" t="s">
        <v>45</v>
      </c>
    </row>
    <row r="90" spans="1:12">
      <c r="A90" s="9" t="s">
        <v>213</v>
      </c>
      <c r="B90" s="40" t="s">
        <v>126</v>
      </c>
      <c r="C90" s="46"/>
      <c r="D90" s="46"/>
      <c r="E90" s="46"/>
      <c r="F90" s="46"/>
      <c r="G90" s="46"/>
      <c r="H90" s="46"/>
      <c r="I90" s="46"/>
      <c r="J90" s="46"/>
      <c r="K90" s="46"/>
      <c r="L90" s="2" t="s">
        <v>48</v>
      </c>
    </row>
    <row r="91" spans="1:12" ht="67.5">
      <c r="A91" s="9" t="s">
        <v>214</v>
      </c>
      <c r="B91" s="11" t="s">
        <v>215</v>
      </c>
      <c r="C91" s="12" t="s">
        <v>103</v>
      </c>
      <c r="D91" s="13">
        <v>391.46</v>
      </c>
      <c r="E91" s="14">
        <f>Orçamento!J91</f>
        <v>15.37</v>
      </c>
      <c r="F91" s="25">
        <f>Orçamento!H91*0.85</f>
        <v>10.8545</v>
      </c>
      <c r="G91" s="14">
        <f>E91-F91</f>
        <v>4.5154999999999994</v>
      </c>
      <c r="H91" s="14">
        <f>F91*D91</f>
        <v>4249.10257</v>
      </c>
      <c r="I91" s="14">
        <f>G91*D91</f>
        <v>1767.6376299999997</v>
      </c>
      <c r="J91" s="14">
        <f>I91+H91</f>
        <v>6016.7402000000002</v>
      </c>
    </row>
    <row r="92" spans="1:12" ht="78.75">
      <c r="A92" s="9" t="s">
        <v>216</v>
      </c>
      <c r="B92" s="11" t="s">
        <v>217</v>
      </c>
      <c r="C92" s="12" t="s">
        <v>54</v>
      </c>
      <c r="D92" s="13">
        <v>359.41</v>
      </c>
      <c r="E92" s="14">
        <f>Orçamento!J92</f>
        <v>37.83</v>
      </c>
      <c r="F92" s="25">
        <f>Orçamento!H92*0.85</f>
        <v>26.715499999999999</v>
      </c>
      <c r="G92" s="14">
        <f>E92-F92</f>
        <v>11.1145</v>
      </c>
      <c r="H92" s="14">
        <f>F92*D92</f>
        <v>9601.8178549999993</v>
      </c>
      <c r="I92" s="14">
        <f>G92*D92</f>
        <v>3994.6624449999999</v>
      </c>
      <c r="J92" s="14">
        <f>I92+H92</f>
        <v>13596.480299999999</v>
      </c>
    </row>
    <row r="93" spans="1:12" ht="67.5">
      <c r="A93" s="9" t="s">
        <v>218</v>
      </c>
      <c r="B93" s="11" t="s">
        <v>219</v>
      </c>
      <c r="C93" s="12" t="s">
        <v>54</v>
      </c>
      <c r="D93" s="13">
        <v>359.41</v>
      </c>
      <c r="E93" s="14">
        <f>Orçamento!J93</f>
        <v>36.78</v>
      </c>
      <c r="F93" s="25">
        <f>Orçamento!H93*0.85</f>
        <v>25.975999999999999</v>
      </c>
      <c r="G93" s="14">
        <f>E93-F93</f>
        <v>10.804000000000002</v>
      </c>
      <c r="H93" s="14">
        <f>F93*D93</f>
        <v>9336.0341600000011</v>
      </c>
      <c r="I93" s="14">
        <f>G93*D93</f>
        <v>3883.0656400000012</v>
      </c>
      <c r="J93" s="14">
        <f>I93+H93</f>
        <v>13219.099800000002</v>
      </c>
    </row>
    <row r="94" spans="1:12">
      <c r="A94" s="9" t="s">
        <v>220</v>
      </c>
      <c r="B94" s="40" t="s">
        <v>221</v>
      </c>
      <c r="C94" s="46"/>
      <c r="D94" s="46"/>
      <c r="E94" s="46"/>
      <c r="F94" s="46"/>
      <c r="G94" s="46"/>
      <c r="H94" s="46"/>
      <c r="I94" s="46"/>
      <c r="J94" s="46"/>
      <c r="K94" s="46"/>
      <c r="L94" s="2" t="s">
        <v>48</v>
      </c>
    </row>
    <row r="95" spans="1:12" ht="67.5">
      <c r="A95" s="9" t="s">
        <v>222</v>
      </c>
      <c r="B95" s="11" t="s">
        <v>223</v>
      </c>
      <c r="C95" s="12" t="s">
        <v>54</v>
      </c>
      <c r="D95" s="13">
        <v>359.41</v>
      </c>
      <c r="E95" s="14">
        <f>Orçamento!J95</f>
        <v>35.61</v>
      </c>
      <c r="F95" s="25">
        <f>Orçamento!H95*0.85</f>
        <v>25.151499999999999</v>
      </c>
      <c r="G95" s="14">
        <f>E95-F95</f>
        <v>10.458500000000001</v>
      </c>
      <c r="H95" s="14">
        <f>F95*D95</f>
        <v>9039.7006149999997</v>
      </c>
      <c r="I95" s="14">
        <f>G95*D95</f>
        <v>3758.8894850000006</v>
      </c>
      <c r="J95" s="14">
        <f>I95+H95</f>
        <v>12798.590100000001</v>
      </c>
    </row>
    <row r="96" spans="1:12" ht="45">
      <c r="A96" s="9" t="s">
        <v>224</v>
      </c>
      <c r="B96" s="11" t="s">
        <v>225</v>
      </c>
      <c r="C96" s="12" t="s">
        <v>54</v>
      </c>
      <c r="D96" s="13">
        <v>31.6</v>
      </c>
      <c r="E96" s="14">
        <f>Orçamento!J96</f>
        <v>78.099999999999994</v>
      </c>
      <c r="F96" s="25">
        <f>Orçamento!H96*0.85</f>
        <v>55.156500000000001</v>
      </c>
      <c r="G96" s="14">
        <f>E96-F96</f>
        <v>22.943499999999993</v>
      </c>
      <c r="H96" s="14">
        <f>F96*D96</f>
        <v>1742.9454000000001</v>
      </c>
      <c r="I96" s="14">
        <f>G96*D96</f>
        <v>725.01459999999986</v>
      </c>
      <c r="J96" s="14">
        <f>I96+H96</f>
        <v>2467.96</v>
      </c>
    </row>
    <row r="97" spans="1:12">
      <c r="A97" s="9" t="s">
        <v>226</v>
      </c>
      <c r="B97" s="40" t="s">
        <v>227</v>
      </c>
      <c r="C97" s="46"/>
      <c r="D97" s="46"/>
      <c r="E97" s="46"/>
      <c r="F97" s="46"/>
      <c r="G97" s="46"/>
      <c r="H97" s="46"/>
      <c r="I97" s="46"/>
      <c r="J97" s="46"/>
      <c r="K97" s="46"/>
      <c r="L97" s="2" t="s">
        <v>48</v>
      </c>
    </row>
    <row r="98" spans="1:12" ht="45">
      <c r="A98" s="9" t="s">
        <v>228</v>
      </c>
      <c r="B98" s="11" t="s">
        <v>229</v>
      </c>
      <c r="C98" s="12" t="s">
        <v>89</v>
      </c>
      <c r="D98" s="13">
        <v>76</v>
      </c>
      <c r="E98" s="14">
        <f>Orçamento!J98</f>
        <v>132.6</v>
      </c>
      <c r="F98" s="25">
        <f>Orçamento!H98*0.85</f>
        <v>93.653000000000006</v>
      </c>
      <c r="G98" s="14">
        <f>E98-F98</f>
        <v>38.946999999999989</v>
      </c>
      <c r="H98" s="14">
        <f>F98*D98</f>
        <v>7117.6280000000006</v>
      </c>
      <c r="I98" s="14">
        <f>G98*D98</f>
        <v>2959.9719999999993</v>
      </c>
      <c r="J98" s="14">
        <f>I98+H98</f>
        <v>10077.6</v>
      </c>
    </row>
    <row r="99" spans="1:12" ht="33.75">
      <c r="A99" s="9" t="s">
        <v>230</v>
      </c>
      <c r="B99" s="11" t="s">
        <v>231</v>
      </c>
      <c r="C99" s="12" t="s">
        <v>89</v>
      </c>
      <c r="D99" s="13">
        <v>49.85</v>
      </c>
      <c r="E99" s="14">
        <f>Orçamento!J99</f>
        <v>41.32</v>
      </c>
      <c r="F99" s="25">
        <f>Orçamento!H99*0.85</f>
        <v>29.180499999999999</v>
      </c>
      <c r="G99" s="14">
        <f>E99-F99</f>
        <v>12.139500000000002</v>
      </c>
      <c r="H99" s="14">
        <f>F99*D99</f>
        <v>1454.647925</v>
      </c>
      <c r="I99" s="14">
        <f>G99*D99</f>
        <v>605.15407500000015</v>
      </c>
      <c r="J99" s="14">
        <f>I99+H99</f>
        <v>2059.8020000000001</v>
      </c>
    </row>
    <row r="100" spans="1:12" ht="45">
      <c r="A100" s="9" t="s">
        <v>232</v>
      </c>
      <c r="B100" s="11" t="s">
        <v>233</v>
      </c>
      <c r="C100" s="12" t="s">
        <v>89</v>
      </c>
      <c r="D100" s="13">
        <v>24.55</v>
      </c>
      <c r="E100" s="14">
        <f>Orçamento!J100</f>
        <v>67.349999999999994</v>
      </c>
      <c r="F100" s="25">
        <f>Orçamento!H100*0.85</f>
        <v>47.566000000000003</v>
      </c>
      <c r="G100" s="14">
        <f>E100-F100</f>
        <v>19.783999999999992</v>
      </c>
      <c r="H100" s="14">
        <f>F100*D100</f>
        <v>1167.7453</v>
      </c>
      <c r="I100" s="14">
        <f>G100*D100</f>
        <v>485.69719999999984</v>
      </c>
      <c r="J100" s="14">
        <f>I100+H100</f>
        <v>1653.4424999999999</v>
      </c>
    </row>
    <row r="101" spans="1:12">
      <c r="A101" s="7" t="s">
        <v>234</v>
      </c>
      <c r="B101" s="39" t="s">
        <v>235</v>
      </c>
      <c r="C101" s="39"/>
      <c r="D101" s="39"/>
      <c r="E101" s="39"/>
      <c r="F101" s="39"/>
      <c r="G101" s="39"/>
      <c r="H101" s="8">
        <f>SUM(H102:H103)</f>
        <v>7116.4158149999994</v>
      </c>
      <c r="I101" s="8">
        <f>SUM(I102:I103)</f>
        <v>2959.3287850000002</v>
      </c>
      <c r="J101" s="8">
        <f>SUM(J102:J103)</f>
        <v>10075.7446</v>
      </c>
      <c r="K101" s="2" t="s">
        <v>45</v>
      </c>
    </row>
    <row r="102" spans="1:12" ht="45">
      <c r="A102" s="9" t="s">
        <v>236</v>
      </c>
      <c r="B102" s="11" t="s">
        <v>237</v>
      </c>
      <c r="C102" s="12" t="s">
        <v>54</v>
      </c>
      <c r="D102" s="13">
        <v>155.66999999999999</v>
      </c>
      <c r="E102" s="14">
        <f>Orçamento!J102</f>
        <v>51.52</v>
      </c>
      <c r="F102" s="25">
        <f>Orçamento!H102*0.85</f>
        <v>36.388500000000001</v>
      </c>
      <c r="G102" s="14">
        <f>E102-F102</f>
        <v>15.131500000000003</v>
      </c>
      <c r="H102" s="14">
        <f>F102*D102</f>
        <v>5664.5977949999997</v>
      </c>
      <c r="I102" s="14">
        <f>G102*D102</f>
        <v>2355.5206050000002</v>
      </c>
      <c r="J102" s="14">
        <f>I102+H102</f>
        <v>8020.1183999999994</v>
      </c>
    </row>
    <row r="103" spans="1:12" ht="33.75">
      <c r="A103" s="9" t="s">
        <v>238</v>
      </c>
      <c r="B103" s="11" t="s">
        <v>239</v>
      </c>
      <c r="C103" s="12" t="s">
        <v>54</v>
      </c>
      <c r="D103" s="13">
        <v>73.180000000000007</v>
      </c>
      <c r="E103" s="14">
        <f>Orçamento!J103</f>
        <v>28.09</v>
      </c>
      <c r="F103" s="25">
        <f>Orçamento!H103*0.85</f>
        <v>19.838999999999999</v>
      </c>
      <c r="G103" s="14">
        <f>E103-F103</f>
        <v>8.2510000000000012</v>
      </c>
      <c r="H103" s="14">
        <f>F103*D103</f>
        <v>1451.8180199999999</v>
      </c>
      <c r="I103" s="14">
        <f>G103*D103</f>
        <v>603.80818000000011</v>
      </c>
      <c r="J103" s="14">
        <f>I103+H103</f>
        <v>2055.6262000000002</v>
      </c>
    </row>
    <row r="104" spans="1:12">
      <c r="A104" s="7" t="s">
        <v>240</v>
      </c>
      <c r="B104" s="39" t="s">
        <v>241</v>
      </c>
      <c r="C104" s="39"/>
      <c r="D104" s="39"/>
      <c r="E104" s="39"/>
      <c r="F104" s="39"/>
      <c r="G104" s="39"/>
      <c r="H104" s="8">
        <f>SUM(H105:H133)</f>
        <v>73691.904555000001</v>
      </c>
      <c r="I104" s="8">
        <f>SUM(I105:I133)</f>
        <v>30646.832945000002</v>
      </c>
      <c r="J104" s="8">
        <f>SUM(J105:J133)</f>
        <v>104338.73749999999</v>
      </c>
      <c r="K104" s="2" t="s">
        <v>45</v>
      </c>
    </row>
    <row r="105" spans="1:12">
      <c r="A105" s="9" t="s">
        <v>242</v>
      </c>
      <c r="B105" s="40" t="s">
        <v>243</v>
      </c>
      <c r="C105" s="46"/>
      <c r="D105" s="46"/>
      <c r="E105" s="46"/>
      <c r="F105" s="46"/>
      <c r="G105" s="46"/>
      <c r="H105" s="46"/>
      <c r="I105" s="46"/>
      <c r="J105" s="46"/>
      <c r="K105" s="46"/>
      <c r="L105" s="2" t="s">
        <v>48</v>
      </c>
    </row>
    <row r="106" spans="1:12">
      <c r="A106" s="9" t="s">
        <v>244</v>
      </c>
      <c r="B106" s="40" t="s">
        <v>245</v>
      </c>
      <c r="C106" s="46"/>
      <c r="D106" s="46"/>
      <c r="E106" s="46"/>
      <c r="F106" s="46"/>
      <c r="G106" s="46"/>
      <c r="H106" s="46"/>
      <c r="I106" s="46"/>
      <c r="J106" s="46"/>
      <c r="K106" s="46"/>
      <c r="L106" s="2" t="s">
        <v>48</v>
      </c>
    </row>
    <row r="107" spans="1:12" ht="78.75">
      <c r="A107" s="9" t="s">
        <v>246</v>
      </c>
      <c r="B107" s="11" t="s">
        <v>247</v>
      </c>
      <c r="C107" s="12" t="s">
        <v>61</v>
      </c>
      <c r="D107" s="13">
        <v>12</v>
      </c>
      <c r="E107" s="14">
        <f>Orçamento!J107</f>
        <v>963.28</v>
      </c>
      <c r="F107" s="25">
        <f>Orçamento!H107*0.85</f>
        <v>680.33999999999992</v>
      </c>
      <c r="G107" s="14">
        <f t="shared" ref="G107:G112" si="24">E107-F107</f>
        <v>282.94000000000005</v>
      </c>
      <c r="H107" s="14">
        <f t="shared" ref="H107:H112" si="25">F107*D107</f>
        <v>8164.079999999999</v>
      </c>
      <c r="I107" s="14">
        <f t="shared" ref="I107:I112" si="26">G107*D107</f>
        <v>3395.2800000000007</v>
      </c>
      <c r="J107" s="14">
        <f t="shared" ref="J107:J112" si="27">I107+H107</f>
        <v>11559.36</v>
      </c>
    </row>
    <row r="108" spans="1:12" ht="78.75">
      <c r="A108" s="9" t="s">
        <v>248</v>
      </c>
      <c r="B108" s="11" t="s">
        <v>249</v>
      </c>
      <c r="C108" s="12" t="s">
        <v>61</v>
      </c>
      <c r="D108" s="13">
        <v>10</v>
      </c>
      <c r="E108" s="14">
        <f>Orçamento!J108</f>
        <v>902.87</v>
      </c>
      <c r="F108" s="25">
        <f>Orçamento!H108*0.85</f>
        <v>637.67000000000007</v>
      </c>
      <c r="G108" s="14">
        <f t="shared" si="24"/>
        <v>265.19999999999993</v>
      </c>
      <c r="H108" s="14">
        <f t="shared" si="25"/>
        <v>6376.7000000000007</v>
      </c>
      <c r="I108" s="14">
        <f t="shared" si="26"/>
        <v>2651.9999999999991</v>
      </c>
      <c r="J108" s="14">
        <f t="shared" si="27"/>
        <v>9028.7000000000007</v>
      </c>
    </row>
    <row r="109" spans="1:12" ht="22.5">
      <c r="A109" s="9" t="s">
        <v>250</v>
      </c>
      <c r="B109" s="11" t="s">
        <v>251</v>
      </c>
      <c r="C109" s="12" t="s">
        <v>202</v>
      </c>
      <c r="D109" s="13">
        <v>2.52</v>
      </c>
      <c r="E109" s="14">
        <f>Orçamento!J109</f>
        <v>578.04</v>
      </c>
      <c r="F109" s="25">
        <f>Orçamento!H109*0.85</f>
        <v>408.255</v>
      </c>
      <c r="G109" s="14">
        <f t="shared" si="24"/>
        <v>169.78499999999997</v>
      </c>
      <c r="H109" s="14">
        <f t="shared" si="25"/>
        <v>1028.8026</v>
      </c>
      <c r="I109" s="14">
        <f t="shared" si="26"/>
        <v>427.8581999999999</v>
      </c>
      <c r="J109" s="14">
        <f t="shared" si="27"/>
        <v>1456.6607999999999</v>
      </c>
    </row>
    <row r="110" spans="1:12" ht="22.5">
      <c r="A110" s="9" t="s">
        <v>252</v>
      </c>
      <c r="B110" s="11" t="s">
        <v>253</v>
      </c>
      <c r="C110" s="12" t="s">
        <v>202</v>
      </c>
      <c r="D110" s="13">
        <v>14.39</v>
      </c>
      <c r="E110" s="14">
        <f>Orçamento!J110</f>
        <v>578.04</v>
      </c>
      <c r="F110" s="25">
        <f>Orçamento!H110*0.85</f>
        <v>408.255</v>
      </c>
      <c r="G110" s="14">
        <f t="shared" si="24"/>
        <v>169.78499999999997</v>
      </c>
      <c r="H110" s="14">
        <f t="shared" si="25"/>
        <v>5874.7894500000002</v>
      </c>
      <c r="I110" s="14">
        <f t="shared" si="26"/>
        <v>2443.2061499999995</v>
      </c>
      <c r="J110" s="14">
        <f t="shared" si="27"/>
        <v>8317.9956000000002</v>
      </c>
    </row>
    <row r="111" spans="1:12" ht="33.75">
      <c r="A111" s="9" t="s">
        <v>254</v>
      </c>
      <c r="B111" s="11" t="s">
        <v>255</v>
      </c>
      <c r="C111" s="12" t="s">
        <v>202</v>
      </c>
      <c r="D111" s="13">
        <v>2.94</v>
      </c>
      <c r="E111" s="14">
        <f>Orçamento!J111</f>
        <v>702.92</v>
      </c>
      <c r="F111" s="25">
        <f>Orçamento!H111*0.85</f>
        <v>496.45099999999996</v>
      </c>
      <c r="G111" s="14">
        <f t="shared" si="24"/>
        <v>206.46899999999999</v>
      </c>
      <c r="H111" s="14">
        <f t="shared" si="25"/>
        <v>1459.56594</v>
      </c>
      <c r="I111" s="14">
        <f t="shared" si="26"/>
        <v>607.01886000000002</v>
      </c>
      <c r="J111" s="14">
        <f t="shared" si="27"/>
        <v>2066.5848000000001</v>
      </c>
    </row>
    <row r="112" spans="1:12" ht="22.5">
      <c r="A112" s="9" t="s">
        <v>256</v>
      </c>
      <c r="B112" s="11" t="s">
        <v>257</v>
      </c>
      <c r="C112" s="12" t="s">
        <v>202</v>
      </c>
      <c r="D112" s="13">
        <v>6.72</v>
      </c>
      <c r="E112" s="14">
        <f>Orçamento!J112</f>
        <v>578.04</v>
      </c>
      <c r="F112" s="25">
        <f>Orçamento!H112*0.85</f>
        <v>408.255</v>
      </c>
      <c r="G112" s="14">
        <f t="shared" si="24"/>
        <v>169.78499999999997</v>
      </c>
      <c r="H112" s="14">
        <f t="shared" si="25"/>
        <v>2743.4735999999998</v>
      </c>
      <c r="I112" s="14">
        <f t="shared" si="26"/>
        <v>1140.9551999999996</v>
      </c>
      <c r="J112" s="14">
        <f t="shared" si="27"/>
        <v>3884.4287999999997</v>
      </c>
    </row>
    <row r="113" spans="1:12">
      <c r="A113" s="9" t="s">
        <v>258</v>
      </c>
      <c r="B113" s="40" t="s">
        <v>259</v>
      </c>
      <c r="C113" s="46"/>
      <c r="D113" s="46"/>
      <c r="E113" s="46"/>
      <c r="F113" s="46"/>
      <c r="G113" s="46"/>
      <c r="H113" s="46"/>
      <c r="I113" s="46"/>
      <c r="J113" s="46"/>
      <c r="K113" s="46"/>
      <c r="L113" s="2" t="s">
        <v>48</v>
      </c>
    </row>
    <row r="114" spans="1:12">
      <c r="A114" s="9" t="s">
        <v>260</v>
      </c>
      <c r="B114" s="40" t="s">
        <v>261</v>
      </c>
      <c r="C114" s="46"/>
      <c r="D114" s="46"/>
      <c r="E114" s="46"/>
      <c r="F114" s="46"/>
      <c r="G114" s="46"/>
      <c r="H114" s="46"/>
      <c r="I114" s="46"/>
      <c r="J114" s="46"/>
      <c r="K114" s="46"/>
      <c r="L114" s="2" t="s">
        <v>48</v>
      </c>
    </row>
    <row r="115" spans="1:12" ht="45">
      <c r="A115" s="9" t="s">
        <v>262</v>
      </c>
      <c r="B115" s="11" t="s">
        <v>263</v>
      </c>
      <c r="C115" s="12" t="s">
        <v>54</v>
      </c>
      <c r="D115" s="13">
        <v>9.8699999999999992</v>
      </c>
      <c r="E115" s="14">
        <f>Orçamento!J115</f>
        <v>989.91</v>
      </c>
      <c r="F115" s="25">
        <f>Orçamento!H115*0.85</f>
        <v>699.15049999999997</v>
      </c>
      <c r="G115" s="14">
        <f t="shared" ref="G115:G122" si="28">E115-F115</f>
        <v>290.7595</v>
      </c>
      <c r="H115" s="14">
        <f t="shared" ref="H115:H122" si="29">F115*D115</f>
        <v>6900.6154349999988</v>
      </c>
      <c r="I115" s="14">
        <f t="shared" ref="I115:I122" si="30">G115*D115</f>
        <v>2869.7962649999999</v>
      </c>
      <c r="J115" s="14">
        <f t="shared" ref="J115:J122" si="31">I115+H115</f>
        <v>9770.4116999999987</v>
      </c>
    </row>
    <row r="116" spans="1:12" ht="22.5">
      <c r="A116" s="9" t="s">
        <v>264</v>
      </c>
      <c r="B116" s="11" t="s">
        <v>265</v>
      </c>
      <c r="C116" s="12" t="s">
        <v>266</v>
      </c>
      <c r="D116" s="13">
        <v>6.93</v>
      </c>
      <c r="E116" s="14">
        <f>Orçamento!J116</f>
        <v>549.51</v>
      </c>
      <c r="F116" s="25">
        <f>Orçamento!H116*0.85</f>
        <v>388.10149999999999</v>
      </c>
      <c r="G116" s="14">
        <f t="shared" si="28"/>
        <v>161.4085</v>
      </c>
      <c r="H116" s="14">
        <f t="shared" si="29"/>
        <v>2689.5433949999997</v>
      </c>
      <c r="I116" s="14">
        <f t="shared" si="30"/>
        <v>1118.560905</v>
      </c>
      <c r="J116" s="14">
        <f t="shared" si="31"/>
        <v>3808.1043</v>
      </c>
    </row>
    <row r="117" spans="1:12" ht="67.5">
      <c r="A117" s="9" t="s">
        <v>267</v>
      </c>
      <c r="B117" s="11" t="s">
        <v>268</v>
      </c>
      <c r="C117" s="12" t="s">
        <v>266</v>
      </c>
      <c r="D117" s="13">
        <v>20.28</v>
      </c>
      <c r="E117" s="14">
        <f>Orçamento!J117</f>
        <v>509.71</v>
      </c>
      <c r="F117" s="25">
        <f>Orçamento!H117*0.85</f>
        <v>359.99199999999996</v>
      </c>
      <c r="G117" s="14">
        <f t="shared" si="28"/>
        <v>149.71800000000002</v>
      </c>
      <c r="H117" s="14">
        <f t="shared" si="29"/>
        <v>7300.6377599999996</v>
      </c>
      <c r="I117" s="14">
        <f t="shared" si="30"/>
        <v>3036.2810400000003</v>
      </c>
      <c r="J117" s="14">
        <f t="shared" si="31"/>
        <v>10336.918799999999</v>
      </c>
    </row>
    <row r="118" spans="1:12" ht="22.5">
      <c r="A118" s="9" t="s">
        <v>269</v>
      </c>
      <c r="B118" s="11" t="s">
        <v>270</v>
      </c>
      <c r="C118" s="12" t="s">
        <v>266</v>
      </c>
      <c r="D118" s="13">
        <v>4.7</v>
      </c>
      <c r="E118" s="14">
        <f>Orçamento!J118</f>
        <v>509.71</v>
      </c>
      <c r="F118" s="25">
        <f>Orçamento!H118*0.85</f>
        <v>359.99199999999996</v>
      </c>
      <c r="G118" s="14">
        <f t="shared" si="28"/>
        <v>149.71800000000002</v>
      </c>
      <c r="H118" s="14">
        <f t="shared" si="29"/>
        <v>1691.9623999999999</v>
      </c>
      <c r="I118" s="14">
        <f t="shared" si="30"/>
        <v>703.67460000000005</v>
      </c>
      <c r="J118" s="14">
        <f t="shared" si="31"/>
        <v>2395.6369999999997</v>
      </c>
    </row>
    <row r="119" spans="1:12" ht="22.5">
      <c r="A119" s="9" t="s">
        <v>271</v>
      </c>
      <c r="B119" s="11" t="s">
        <v>272</v>
      </c>
      <c r="C119" s="12" t="s">
        <v>266</v>
      </c>
      <c r="D119" s="13">
        <v>2.52</v>
      </c>
      <c r="E119" s="14">
        <f>Orçamento!J119</f>
        <v>549.51</v>
      </c>
      <c r="F119" s="25">
        <f>Orçamento!H119*0.85</f>
        <v>388.10149999999999</v>
      </c>
      <c r="G119" s="14">
        <f t="shared" si="28"/>
        <v>161.4085</v>
      </c>
      <c r="H119" s="14">
        <f t="shared" si="29"/>
        <v>978.01577999999995</v>
      </c>
      <c r="I119" s="14">
        <f t="shared" si="30"/>
        <v>406.74941999999999</v>
      </c>
      <c r="J119" s="14">
        <f t="shared" si="31"/>
        <v>1384.7651999999998</v>
      </c>
    </row>
    <row r="120" spans="1:12" ht="45">
      <c r="A120" s="9" t="s">
        <v>273</v>
      </c>
      <c r="B120" s="11" t="s">
        <v>274</v>
      </c>
      <c r="C120" s="12" t="s">
        <v>54</v>
      </c>
      <c r="D120" s="13">
        <v>25.64</v>
      </c>
      <c r="E120" s="14">
        <f>Orçamento!J120</f>
        <v>555.32000000000005</v>
      </c>
      <c r="F120" s="25">
        <f>Orçamento!H120*0.85</f>
        <v>392.20699999999999</v>
      </c>
      <c r="G120" s="14">
        <f t="shared" si="28"/>
        <v>163.11300000000006</v>
      </c>
      <c r="H120" s="14">
        <f t="shared" si="29"/>
        <v>10056.187480000001</v>
      </c>
      <c r="I120" s="14">
        <f t="shared" si="30"/>
        <v>4182.2173200000016</v>
      </c>
      <c r="J120" s="14">
        <f t="shared" si="31"/>
        <v>14238.404800000002</v>
      </c>
    </row>
    <row r="121" spans="1:12" ht="56.25">
      <c r="A121" s="9" t="s">
        <v>275</v>
      </c>
      <c r="B121" s="11" t="s">
        <v>276</v>
      </c>
      <c r="C121" s="12" t="s">
        <v>54</v>
      </c>
      <c r="D121" s="13">
        <v>1.35</v>
      </c>
      <c r="E121" s="14">
        <f>Orçamento!J121</f>
        <v>591.41999999999996</v>
      </c>
      <c r="F121" s="25">
        <f>Orçamento!H121*0.85</f>
        <v>417.70699999999999</v>
      </c>
      <c r="G121" s="14">
        <f t="shared" si="28"/>
        <v>173.71299999999997</v>
      </c>
      <c r="H121" s="14">
        <f t="shared" si="29"/>
        <v>563.90445</v>
      </c>
      <c r="I121" s="14">
        <f t="shared" si="30"/>
        <v>234.51254999999998</v>
      </c>
      <c r="J121" s="14">
        <f t="shared" si="31"/>
        <v>798.41699999999992</v>
      </c>
    </row>
    <row r="122" spans="1:12" ht="67.5">
      <c r="A122" s="9" t="s">
        <v>277</v>
      </c>
      <c r="B122" s="11" t="s">
        <v>278</v>
      </c>
      <c r="C122" s="12" t="s">
        <v>54</v>
      </c>
      <c r="D122" s="13">
        <v>35.67</v>
      </c>
      <c r="E122" s="14">
        <f>Orçamento!J122</f>
        <v>332.36</v>
      </c>
      <c r="F122" s="25">
        <f>Orçamento!H122*0.85</f>
        <v>234.73600000000002</v>
      </c>
      <c r="G122" s="14">
        <f t="shared" si="28"/>
        <v>97.623999999999995</v>
      </c>
      <c r="H122" s="14">
        <f t="shared" si="29"/>
        <v>8373.0331200000019</v>
      </c>
      <c r="I122" s="14">
        <f t="shared" si="30"/>
        <v>3482.2480799999998</v>
      </c>
      <c r="J122" s="14">
        <f t="shared" si="31"/>
        <v>11855.281200000001</v>
      </c>
    </row>
    <row r="123" spans="1:12">
      <c r="A123" s="9" t="s">
        <v>279</v>
      </c>
      <c r="B123" s="40" t="s">
        <v>280</v>
      </c>
      <c r="C123" s="46"/>
      <c r="D123" s="46"/>
      <c r="E123" s="46"/>
      <c r="F123" s="46"/>
      <c r="G123" s="46"/>
      <c r="H123" s="46"/>
      <c r="I123" s="46"/>
      <c r="J123" s="46"/>
      <c r="K123" s="46"/>
      <c r="L123" s="2" t="s">
        <v>48</v>
      </c>
    </row>
    <row r="124" spans="1:12">
      <c r="A124" s="9" t="s">
        <v>281</v>
      </c>
      <c r="B124" s="40" t="s">
        <v>282</v>
      </c>
      <c r="C124" s="46"/>
      <c r="D124" s="46"/>
      <c r="E124" s="46"/>
      <c r="F124" s="46"/>
      <c r="G124" s="46"/>
      <c r="H124" s="46"/>
      <c r="I124" s="46"/>
      <c r="J124" s="46"/>
      <c r="K124" s="46"/>
      <c r="L124" s="2" t="s">
        <v>48</v>
      </c>
    </row>
    <row r="125" spans="1:12" ht="78.75">
      <c r="A125" s="9" t="s">
        <v>283</v>
      </c>
      <c r="B125" s="11" t="s">
        <v>284</v>
      </c>
      <c r="C125" s="12" t="s">
        <v>54</v>
      </c>
      <c r="D125" s="13">
        <v>3.15</v>
      </c>
      <c r="E125" s="14">
        <f>Orçamento!J125</f>
        <v>514.29</v>
      </c>
      <c r="F125" s="25">
        <f>Orçamento!H125*0.85</f>
        <v>363.23049999999995</v>
      </c>
      <c r="G125" s="14">
        <f>E125-F125</f>
        <v>151.05950000000001</v>
      </c>
      <c r="H125" s="14">
        <f>F125*D125</f>
        <v>1144.1760749999999</v>
      </c>
      <c r="I125" s="14">
        <f>G125*D125</f>
        <v>475.83742500000005</v>
      </c>
      <c r="J125" s="14">
        <f>I125+H125</f>
        <v>1620.0135</v>
      </c>
    </row>
    <row r="126" spans="1:12">
      <c r="A126" s="9" t="s">
        <v>285</v>
      </c>
      <c r="B126" s="40" t="s">
        <v>286</v>
      </c>
      <c r="C126" s="46"/>
      <c r="D126" s="46"/>
      <c r="E126" s="46"/>
      <c r="F126" s="46"/>
      <c r="G126" s="46"/>
      <c r="H126" s="46"/>
      <c r="I126" s="46"/>
      <c r="J126" s="46"/>
      <c r="K126" s="46"/>
      <c r="L126" s="2" t="s">
        <v>48</v>
      </c>
    </row>
    <row r="127" spans="1:12" ht="33.75">
      <c r="A127" s="9" t="s">
        <v>287</v>
      </c>
      <c r="B127" s="11" t="s">
        <v>288</v>
      </c>
      <c r="C127" s="12" t="s">
        <v>289</v>
      </c>
      <c r="D127" s="13">
        <v>7</v>
      </c>
      <c r="E127" s="14">
        <f>Orçamento!J127</f>
        <v>126.58</v>
      </c>
      <c r="F127" s="25">
        <f>Orçamento!H127*0.85</f>
        <v>89.403000000000006</v>
      </c>
      <c r="G127" s="14">
        <f t="shared" ref="G127:G133" si="32">E127-F127</f>
        <v>37.176999999999992</v>
      </c>
      <c r="H127" s="14">
        <f t="shared" ref="H127:H133" si="33">F127*D127</f>
        <v>625.82100000000003</v>
      </c>
      <c r="I127" s="14">
        <f t="shared" ref="I127:I133" si="34">G127*D127</f>
        <v>260.23899999999992</v>
      </c>
      <c r="J127" s="14">
        <f t="shared" ref="J127:J133" si="35">I127+H127</f>
        <v>886.06</v>
      </c>
    </row>
    <row r="128" spans="1:12" ht="22.5">
      <c r="A128" s="9" t="s">
        <v>290</v>
      </c>
      <c r="B128" s="11" t="s">
        <v>291</v>
      </c>
      <c r="C128" s="12" t="s">
        <v>61</v>
      </c>
      <c r="D128" s="13">
        <v>7</v>
      </c>
      <c r="E128" s="14">
        <f>Orçamento!J128</f>
        <v>88.42</v>
      </c>
      <c r="F128" s="25">
        <f>Orçamento!H128*0.85</f>
        <v>62.4495</v>
      </c>
      <c r="G128" s="14">
        <f t="shared" si="32"/>
        <v>25.970500000000001</v>
      </c>
      <c r="H128" s="14">
        <f t="shared" si="33"/>
        <v>437.1465</v>
      </c>
      <c r="I128" s="14">
        <f t="shared" si="34"/>
        <v>181.79349999999999</v>
      </c>
      <c r="J128" s="14">
        <f t="shared" si="35"/>
        <v>618.94000000000005</v>
      </c>
    </row>
    <row r="129" spans="1:12" ht="22.5">
      <c r="A129" s="9" t="s">
        <v>292</v>
      </c>
      <c r="B129" s="11" t="s">
        <v>293</v>
      </c>
      <c r="C129" s="12" t="s">
        <v>89</v>
      </c>
      <c r="D129" s="13">
        <v>223.34</v>
      </c>
      <c r="E129" s="14">
        <f>Orçamento!J129</f>
        <v>19.05</v>
      </c>
      <c r="F129" s="25">
        <f>Orçamento!H129*0.85</f>
        <v>13.455499999999999</v>
      </c>
      <c r="G129" s="14">
        <f t="shared" si="32"/>
        <v>5.5945000000000018</v>
      </c>
      <c r="H129" s="14">
        <f t="shared" si="33"/>
        <v>3005.1513699999996</v>
      </c>
      <c r="I129" s="14">
        <f t="shared" si="34"/>
        <v>1249.4756300000004</v>
      </c>
      <c r="J129" s="14">
        <f t="shared" si="35"/>
        <v>4254.6270000000004</v>
      </c>
    </row>
    <row r="130" spans="1:12" ht="22.5">
      <c r="A130" s="9" t="s">
        <v>294</v>
      </c>
      <c r="B130" s="11" t="s">
        <v>295</v>
      </c>
      <c r="C130" s="12" t="s">
        <v>289</v>
      </c>
      <c r="D130" s="13">
        <v>4</v>
      </c>
      <c r="E130" s="14">
        <f>Orçamento!J130</f>
        <v>207.03</v>
      </c>
      <c r="F130" s="25">
        <f>Orçamento!H130*0.85</f>
        <v>146.21700000000001</v>
      </c>
      <c r="G130" s="14">
        <f t="shared" si="32"/>
        <v>60.812999999999988</v>
      </c>
      <c r="H130" s="14">
        <f t="shared" si="33"/>
        <v>584.86800000000005</v>
      </c>
      <c r="I130" s="14">
        <f t="shared" si="34"/>
        <v>243.25199999999995</v>
      </c>
      <c r="J130" s="14">
        <f t="shared" si="35"/>
        <v>828.12</v>
      </c>
    </row>
    <row r="131" spans="1:12" ht="33.75">
      <c r="A131" s="9" t="s">
        <v>296</v>
      </c>
      <c r="B131" s="11" t="s">
        <v>297</v>
      </c>
      <c r="C131" s="12" t="s">
        <v>61</v>
      </c>
      <c r="D131" s="13">
        <v>23</v>
      </c>
      <c r="E131" s="14">
        <f>Orçamento!J131</f>
        <v>149.09</v>
      </c>
      <c r="F131" s="25">
        <f>Orçamento!H131*0.85</f>
        <v>105.29799999999999</v>
      </c>
      <c r="G131" s="14">
        <f t="shared" si="32"/>
        <v>43.792000000000016</v>
      </c>
      <c r="H131" s="14">
        <f t="shared" si="33"/>
        <v>2421.8539999999998</v>
      </c>
      <c r="I131" s="14">
        <f t="shared" si="34"/>
        <v>1007.2160000000003</v>
      </c>
      <c r="J131" s="14">
        <f t="shared" si="35"/>
        <v>3429.07</v>
      </c>
    </row>
    <row r="132" spans="1:12" ht="45">
      <c r="A132" s="9" t="s">
        <v>298</v>
      </c>
      <c r="B132" s="11" t="s">
        <v>299</v>
      </c>
      <c r="C132" s="12" t="s">
        <v>61</v>
      </c>
      <c r="D132" s="13">
        <v>37</v>
      </c>
      <c r="E132" s="14">
        <f>Orçamento!J132</f>
        <v>44.85</v>
      </c>
      <c r="F132" s="25">
        <f>Orçamento!H132*0.85</f>
        <v>31.679500000000001</v>
      </c>
      <c r="G132" s="14">
        <f t="shared" si="32"/>
        <v>13.170500000000001</v>
      </c>
      <c r="H132" s="14">
        <f t="shared" si="33"/>
        <v>1172.1415</v>
      </c>
      <c r="I132" s="14">
        <f t="shared" si="34"/>
        <v>487.30850000000004</v>
      </c>
      <c r="J132" s="14">
        <f t="shared" si="35"/>
        <v>1659.45</v>
      </c>
    </row>
    <row r="133" spans="1:12" ht="22.5">
      <c r="A133" s="9" t="s">
        <v>300</v>
      </c>
      <c r="B133" s="11" t="s">
        <v>301</v>
      </c>
      <c r="C133" s="12" t="s">
        <v>202</v>
      </c>
      <c r="D133" s="13">
        <v>0.45</v>
      </c>
      <c r="E133" s="14">
        <f>Orçamento!J133</f>
        <v>312.86</v>
      </c>
      <c r="F133" s="25">
        <f>Orçamento!H133*0.85</f>
        <v>220.96599999999998</v>
      </c>
      <c r="G133" s="14">
        <f t="shared" si="32"/>
        <v>91.894000000000034</v>
      </c>
      <c r="H133" s="14">
        <f t="shared" si="33"/>
        <v>99.434699999999992</v>
      </c>
      <c r="I133" s="14">
        <f t="shared" si="34"/>
        <v>41.352300000000014</v>
      </c>
      <c r="J133" s="14">
        <f t="shared" si="35"/>
        <v>140.78700000000001</v>
      </c>
    </row>
    <row r="134" spans="1:12">
      <c r="A134" s="7" t="s">
        <v>302</v>
      </c>
      <c r="B134" s="39" t="s">
        <v>303</v>
      </c>
      <c r="C134" s="39"/>
      <c r="D134" s="39"/>
      <c r="E134" s="39"/>
      <c r="F134" s="39"/>
      <c r="G134" s="39"/>
      <c r="H134" s="8">
        <f>SUM(H135:H140)</f>
        <v>32627.207755000003</v>
      </c>
      <c r="I134" s="8">
        <f>SUM(I135:I140)</f>
        <v>13575.443144999997</v>
      </c>
      <c r="J134" s="8">
        <f>SUM(J135:J140)</f>
        <v>46202.650899999993</v>
      </c>
      <c r="K134" s="2" t="s">
        <v>45</v>
      </c>
    </row>
    <row r="135" spans="1:12">
      <c r="A135" s="9" t="s">
        <v>304</v>
      </c>
      <c r="B135" s="40" t="s">
        <v>305</v>
      </c>
      <c r="C135" s="46"/>
      <c r="D135" s="46"/>
      <c r="E135" s="46"/>
      <c r="F135" s="46"/>
      <c r="G135" s="46"/>
      <c r="H135" s="46"/>
      <c r="I135" s="46"/>
      <c r="J135" s="46"/>
      <c r="K135" s="46"/>
      <c r="L135" s="2" t="s">
        <v>48</v>
      </c>
    </row>
    <row r="136" spans="1:12" ht="56.25">
      <c r="A136" s="9" t="s">
        <v>306</v>
      </c>
      <c r="B136" s="11" t="s">
        <v>307</v>
      </c>
      <c r="C136" s="12" t="s">
        <v>54</v>
      </c>
      <c r="D136" s="13">
        <v>1453.38</v>
      </c>
      <c r="E136" s="14">
        <f>Orçamento!J136</f>
        <v>7.15</v>
      </c>
      <c r="F136" s="25">
        <f>Orçamento!H136*0.85</f>
        <v>5.0490000000000004</v>
      </c>
      <c r="G136" s="14">
        <f>E136-F136</f>
        <v>2.101</v>
      </c>
      <c r="H136" s="14">
        <f>F136*D136</f>
        <v>7338.1156200000014</v>
      </c>
      <c r="I136" s="14">
        <f>G136*D136</f>
        <v>3053.5513800000003</v>
      </c>
      <c r="J136" s="14">
        <f>I136+H136</f>
        <v>10391.667000000001</v>
      </c>
    </row>
    <row r="137" spans="1:12" ht="56.25">
      <c r="A137" s="9" t="s">
        <v>308</v>
      </c>
      <c r="B137" s="11" t="s">
        <v>309</v>
      </c>
      <c r="C137" s="12" t="s">
        <v>54</v>
      </c>
      <c r="D137" s="13">
        <v>1375.61</v>
      </c>
      <c r="E137" s="14">
        <f>Orçamento!J137</f>
        <v>19.559999999999999</v>
      </c>
      <c r="F137" s="25">
        <f>Orçamento!H137*0.85</f>
        <v>13.8125</v>
      </c>
      <c r="G137" s="14">
        <f>E137-F137</f>
        <v>5.7474999999999987</v>
      </c>
      <c r="H137" s="14">
        <f>F137*D137</f>
        <v>19000.613125</v>
      </c>
      <c r="I137" s="14">
        <f>G137*D137</f>
        <v>7906.3184749999973</v>
      </c>
      <c r="J137" s="14">
        <f>I137+H137</f>
        <v>26906.931599999996</v>
      </c>
    </row>
    <row r="138" spans="1:12" ht="56.25">
      <c r="A138" s="9" t="s">
        <v>310</v>
      </c>
      <c r="B138" s="11" t="s">
        <v>311</v>
      </c>
      <c r="C138" s="12" t="s">
        <v>54</v>
      </c>
      <c r="D138" s="13">
        <v>77.77</v>
      </c>
      <c r="E138" s="14">
        <f>Orçamento!J138</f>
        <v>18.989999999999998</v>
      </c>
      <c r="F138" s="25">
        <f>Orçamento!H138*0.85</f>
        <v>13.412999999999998</v>
      </c>
      <c r="G138" s="14">
        <f>E138-F138</f>
        <v>5.577</v>
      </c>
      <c r="H138" s="14">
        <f>F138*D138</f>
        <v>1043.1290099999999</v>
      </c>
      <c r="I138" s="14">
        <f>G138*D138</f>
        <v>433.72328999999996</v>
      </c>
      <c r="J138" s="14">
        <f>I138+H138</f>
        <v>1476.8522999999998</v>
      </c>
    </row>
    <row r="139" spans="1:12">
      <c r="A139" s="9" t="s">
        <v>312</v>
      </c>
      <c r="B139" s="40" t="s">
        <v>313</v>
      </c>
      <c r="C139" s="46"/>
      <c r="D139" s="46"/>
      <c r="E139" s="46"/>
      <c r="F139" s="46"/>
      <c r="G139" s="46"/>
      <c r="H139" s="46"/>
      <c r="I139" s="46"/>
      <c r="J139" s="46"/>
      <c r="K139" s="46"/>
      <c r="L139" s="2" t="s">
        <v>48</v>
      </c>
    </row>
    <row r="140" spans="1:12" ht="56.25">
      <c r="A140" s="9" t="s">
        <v>314</v>
      </c>
      <c r="B140" s="11" t="s">
        <v>315</v>
      </c>
      <c r="C140" s="12" t="s">
        <v>54</v>
      </c>
      <c r="D140" s="13">
        <v>110</v>
      </c>
      <c r="E140" s="14">
        <f>Orçamento!J140</f>
        <v>67.52</v>
      </c>
      <c r="F140" s="25">
        <f>Orçamento!H140*0.85</f>
        <v>47.685000000000002</v>
      </c>
      <c r="G140" s="14">
        <f>E140-F140</f>
        <v>19.834999999999994</v>
      </c>
      <c r="H140" s="14">
        <f>F140*D140</f>
        <v>5245.35</v>
      </c>
      <c r="I140" s="14">
        <f>G140*D140</f>
        <v>2181.8499999999995</v>
      </c>
      <c r="J140" s="14">
        <f>I140+H140</f>
        <v>7427.2</v>
      </c>
    </row>
    <row r="141" spans="1:12">
      <c r="A141" s="7" t="s">
        <v>316</v>
      </c>
      <c r="B141" s="39" t="s">
        <v>317</v>
      </c>
      <c r="C141" s="39"/>
      <c r="D141" s="39"/>
      <c r="E141" s="39"/>
      <c r="F141" s="39"/>
      <c r="G141" s="39"/>
      <c r="H141" s="8">
        <f>SUM(H142:H148)</f>
        <v>46607.635200000004</v>
      </c>
      <c r="I141" s="8">
        <f>SUM(I142:I148)</f>
        <v>19382.255999999998</v>
      </c>
      <c r="J141" s="8">
        <f>SUM(J142:J148)</f>
        <v>65989.891199999998</v>
      </c>
      <c r="K141" s="2" t="s">
        <v>45</v>
      </c>
    </row>
    <row r="142" spans="1:12">
      <c r="A142" s="9" t="s">
        <v>318</v>
      </c>
      <c r="B142" s="40" t="s">
        <v>305</v>
      </c>
      <c r="C142" s="46"/>
      <c r="D142" s="46"/>
      <c r="E142" s="46"/>
      <c r="F142" s="46"/>
      <c r="G142" s="46"/>
      <c r="H142" s="46"/>
      <c r="I142" s="46"/>
      <c r="J142" s="46"/>
      <c r="K142" s="46"/>
      <c r="L142" s="2" t="s">
        <v>48</v>
      </c>
    </row>
    <row r="143" spans="1:12" ht="56.25">
      <c r="A143" s="9" t="s">
        <v>319</v>
      </c>
      <c r="B143" s="11" t="s">
        <v>320</v>
      </c>
      <c r="C143" s="12" t="s">
        <v>54</v>
      </c>
      <c r="D143" s="13">
        <v>393.44</v>
      </c>
      <c r="E143" s="14">
        <f>Orçamento!J143</f>
        <v>74.34</v>
      </c>
      <c r="F143" s="25">
        <f>Orçamento!H143*0.85</f>
        <v>52.5045</v>
      </c>
      <c r="G143" s="14">
        <f>E143-F143</f>
        <v>21.835500000000003</v>
      </c>
      <c r="H143" s="14">
        <f>F143*D143</f>
        <v>20657.370480000001</v>
      </c>
      <c r="I143" s="14">
        <f>G143*D143</f>
        <v>8590.9591200000013</v>
      </c>
      <c r="J143" s="14">
        <f>I143+H143</f>
        <v>29248.329600000005</v>
      </c>
    </row>
    <row r="144" spans="1:12" ht="33.75">
      <c r="A144" s="9" t="s">
        <v>321</v>
      </c>
      <c r="B144" s="11" t="s">
        <v>322</v>
      </c>
      <c r="C144" s="12" t="s">
        <v>54</v>
      </c>
      <c r="D144" s="13">
        <v>393.44</v>
      </c>
      <c r="E144" s="14">
        <f>Orçamento!J144</f>
        <v>21.13</v>
      </c>
      <c r="F144" s="25">
        <f>Orçamento!H144*0.85</f>
        <v>14.925999999999998</v>
      </c>
      <c r="G144" s="14">
        <f>E144-F144</f>
        <v>6.2040000000000006</v>
      </c>
      <c r="H144" s="14">
        <f>F144*D144</f>
        <v>5872.4854399999995</v>
      </c>
      <c r="I144" s="14">
        <f>G144*D144</f>
        <v>2440.9017600000002</v>
      </c>
      <c r="J144" s="14">
        <f>I144+H144</f>
        <v>8313.3871999999992</v>
      </c>
    </row>
    <row r="145" spans="1:12">
      <c r="A145" s="9" t="s">
        <v>323</v>
      </c>
      <c r="B145" s="40" t="s">
        <v>324</v>
      </c>
      <c r="C145" s="46"/>
      <c r="D145" s="46"/>
      <c r="E145" s="46"/>
      <c r="F145" s="46"/>
      <c r="G145" s="46"/>
      <c r="H145" s="46"/>
      <c r="I145" s="46"/>
      <c r="J145" s="46"/>
      <c r="K145" s="46"/>
      <c r="L145" s="2" t="s">
        <v>48</v>
      </c>
    </row>
    <row r="146" spans="1:12" ht="33.75">
      <c r="A146" s="9" t="s">
        <v>325</v>
      </c>
      <c r="B146" s="11" t="s">
        <v>326</v>
      </c>
      <c r="C146" s="12" t="s">
        <v>54</v>
      </c>
      <c r="D146" s="13">
        <v>393.44</v>
      </c>
      <c r="E146" s="14">
        <f>Orçamento!J146</f>
        <v>61.55</v>
      </c>
      <c r="F146" s="25">
        <f>Orçamento!H146*0.85</f>
        <v>43.469000000000001</v>
      </c>
      <c r="G146" s="14">
        <f>E146-F146</f>
        <v>18.080999999999996</v>
      </c>
      <c r="H146" s="14">
        <f>F146*D146</f>
        <v>17102.443360000001</v>
      </c>
      <c r="I146" s="14">
        <f>G146*D146</f>
        <v>7113.7886399999979</v>
      </c>
      <c r="J146" s="14">
        <f>I146+H146</f>
        <v>24216.232</v>
      </c>
    </row>
    <row r="147" spans="1:12">
      <c r="A147" s="9" t="s">
        <v>327</v>
      </c>
      <c r="B147" s="40" t="s">
        <v>328</v>
      </c>
      <c r="C147" s="46"/>
      <c r="D147" s="46"/>
      <c r="E147" s="46"/>
      <c r="F147" s="46"/>
      <c r="G147" s="46"/>
      <c r="H147" s="46"/>
      <c r="I147" s="46"/>
      <c r="J147" s="46"/>
      <c r="K147" s="46"/>
      <c r="L147" s="2" t="s">
        <v>48</v>
      </c>
    </row>
    <row r="148" spans="1:12" ht="22.5">
      <c r="A148" s="9" t="s">
        <v>329</v>
      </c>
      <c r="B148" s="11" t="s">
        <v>330</v>
      </c>
      <c r="C148" s="12" t="s">
        <v>89</v>
      </c>
      <c r="D148" s="13">
        <v>260.64</v>
      </c>
      <c r="E148" s="14">
        <f>Orçamento!J148</f>
        <v>16.16</v>
      </c>
      <c r="F148" s="25">
        <f>Orçamento!H148*0.85</f>
        <v>11.4155</v>
      </c>
      <c r="G148" s="14">
        <f>E148-F148</f>
        <v>4.7445000000000004</v>
      </c>
      <c r="H148" s="14">
        <f>F148*D148</f>
        <v>2975.33592</v>
      </c>
      <c r="I148" s="14">
        <f>G148*D148</f>
        <v>1236.6064800000001</v>
      </c>
      <c r="J148" s="14">
        <f>I148+H148</f>
        <v>4211.9423999999999</v>
      </c>
    </row>
    <row r="149" spans="1:12">
      <c r="A149" s="7" t="s">
        <v>331</v>
      </c>
      <c r="B149" s="39" t="s">
        <v>332</v>
      </c>
      <c r="C149" s="39"/>
      <c r="D149" s="39"/>
      <c r="E149" s="39"/>
      <c r="F149" s="39"/>
      <c r="G149" s="39"/>
      <c r="H149" s="8">
        <f>SUM(H150:H151)</f>
        <v>8609.1628650000002</v>
      </c>
      <c r="I149" s="8">
        <f>SUM(I150:I151)</f>
        <v>3580.3669350000005</v>
      </c>
      <c r="J149" s="8">
        <f>SUM(J150:J151)</f>
        <v>12189.5298</v>
      </c>
      <c r="K149" s="2" t="s">
        <v>45</v>
      </c>
    </row>
    <row r="150" spans="1:12">
      <c r="A150" s="9" t="s">
        <v>333</v>
      </c>
      <c r="B150" s="40" t="s">
        <v>305</v>
      </c>
      <c r="C150" s="46"/>
      <c r="D150" s="46"/>
      <c r="E150" s="46"/>
      <c r="F150" s="46"/>
      <c r="G150" s="46"/>
      <c r="H150" s="46"/>
      <c r="I150" s="46"/>
      <c r="J150" s="46"/>
      <c r="K150" s="46"/>
      <c r="L150" s="2" t="s">
        <v>48</v>
      </c>
    </row>
    <row r="151" spans="1:12" ht="56.25">
      <c r="A151" s="9" t="s">
        <v>334</v>
      </c>
      <c r="B151" s="11" t="s">
        <v>320</v>
      </c>
      <c r="C151" s="12" t="s">
        <v>54</v>
      </c>
      <c r="D151" s="13">
        <v>163.97</v>
      </c>
      <c r="E151" s="14">
        <f>Orçamento!J151</f>
        <v>74.34</v>
      </c>
      <c r="F151" s="25">
        <f>Orçamento!H151*0.85</f>
        <v>52.5045</v>
      </c>
      <c r="G151" s="14">
        <f>E151-F151</f>
        <v>21.835500000000003</v>
      </c>
      <c r="H151" s="14">
        <f>F151*D151</f>
        <v>8609.1628650000002</v>
      </c>
      <c r="I151" s="14">
        <f>G151*D151</f>
        <v>3580.3669350000005</v>
      </c>
      <c r="J151" s="14">
        <f>I151+H151</f>
        <v>12189.5298</v>
      </c>
    </row>
    <row r="152" spans="1:12">
      <c r="A152" s="7" t="s">
        <v>335</v>
      </c>
      <c r="B152" s="39" t="s">
        <v>336</v>
      </c>
      <c r="C152" s="39"/>
      <c r="D152" s="39"/>
      <c r="E152" s="39"/>
      <c r="F152" s="39"/>
      <c r="G152" s="39"/>
      <c r="H152" s="8">
        <f>SUM(H153:H157)</f>
        <v>15122.558165</v>
      </c>
      <c r="I152" s="8">
        <f>SUM(I153:I157)</f>
        <v>6288.6970350000001</v>
      </c>
      <c r="J152" s="8">
        <f>SUM(J153:J157)</f>
        <v>21411.255200000003</v>
      </c>
      <c r="K152" s="2" t="s">
        <v>45</v>
      </c>
    </row>
    <row r="153" spans="1:12">
      <c r="A153" s="9" t="s">
        <v>337</v>
      </c>
      <c r="B153" s="40" t="s">
        <v>305</v>
      </c>
      <c r="C153" s="46"/>
      <c r="D153" s="46"/>
      <c r="E153" s="46"/>
      <c r="F153" s="46"/>
      <c r="G153" s="46"/>
      <c r="H153" s="46"/>
      <c r="I153" s="46"/>
      <c r="J153" s="46"/>
      <c r="K153" s="46"/>
      <c r="L153" s="2" t="s">
        <v>48</v>
      </c>
    </row>
    <row r="154" spans="1:12" ht="56.25">
      <c r="A154" s="9" t="s">
        <v>338</v>
      </c>
      <c r="B154" s="11" t="s">
        <v>339</v>
      </c>
      <c r="C154" s="12" t="s">
        <v>54</v>
      </c>
      <c r="D154" s="13">
        <v>4.24</v>
      </c>
      <c r="E154" s="14">
        <f>Orçamento!J154</f>
        <v>6.43</v>
      </c>
      <c r="F154" s="25">
        <f>Orçamento!H154*0.85</f>
        <v>4.5389999999999997</v>
      </c>
      <c r="G154" s="14">
        <f>E154-F154</f>
        <v>1.891</v>
      </c>
      <c r="H154" s="14">
        <f>F154*D154</f>
        <v>19.245359999999998</v>
      </c>
      <c r="I154" s="14">
        <f>G154*D154</f>
        <v>8.0178399999999996</v>
      </c>
      <c r="J154" s="14">
        <f>I154+H154</f>
        <v>27.263199999999998</v>
      </c>
    </row>
    <row r="155" spans="1:12" ht="45">
      <c r="A155" s="9" t="s">
        <v>340</v>
      </c>
      <c r="B155" s="11" t="s">
        <v>341</v>
      </c>
      <c r="C155" s="12" t="s">
        <v>54</v>
      </c>
      <c r="D155" s="13">
        <v>4.24</v>
      </c>
      <c r="E155" s="14">
        <f>Orçamento!J155</f>
        <v>27.7</v>
      </c>
      <c r="F155" s="25">
        <f>Orçamento!H155*0.85</f>
        <v>19.567</v>
      </c>
      <c r="G155" s="14">
        <f>E155-F155</f>
        <v>8.1329999999999991</v>
      </c>
      <c r="H155" s="14">
        <f>F155*D155</f>
        <v>82.96408000000001</v>
      </c>
      <c r="I155" s="14">
        <f>G155*D155</f>
        <v>34.483919999999998</v>
      </c>
      <c r="J155" s="14">
        <f>I155+H155</f>
        <v>117.44800000000001</v>
      </c>
    </row>
    <row r="156" spans="1:12">
      <c r="A156" s="9" t="s">
        <v>342</v>
      </c>
      <c r="B156" s="40" t="s">
        <v>343</v>
      </c>
      <c r="C156" s="46"/>
      <c r="D156" s="46"/>
      <c r="E156" s="46"/>
      <c r="F156" s="46"/>
      <c r="G156" s="46"/>
      <c r="H156" s="46"/>
      <c r="I156" s="46"/>
      <c r="J156" s="46"/>
      <c r="K156" s="46"/>
      <c r="L156" s="2" t="s">
        <v>48</v>
      </c>
    </row>
    <row r="157" spans="1:12" ht="33.75">
      <c r="A157" s="9" t="s">
        <v>344</v>
      </c>
      <c r="B157" s="11" t="s">
        <v>345</v>
      </c>
      <c r="C157" s="12" t="s">
        <v>54</v>
      </c>
      <c r="D157" s="13">
        <v>340.81</v>
      </c>
      <c r="E157" s="14">
        <f>Orçamento!J157</f>
        <v>62.4</v>
      </c>
      <c r="F157" s="25">
        <f>Orçamento!H157*0.85</f>
        <v>44.072499999999998</v>
      </c>
      <c r="G157" s="14">
        <f>E157-F157</f>
        <v>18.327500000000001</v>
      </c>
      <c r="H157" s="14">
        <f>F157*D157</f>
        <v>15020.348725</v>
      </c>
      <c r="I157" s="14">
        <f>G157*D157</f>
        <v>6246.195275</v>
      </c>
      <c r="J157" s="14">
        <f>I157+H157</f>
        <v>21266.544000000002</v>
      </c>
    </row>
    <row r="158" spans="1:12">
      <c r="A158" s="7" t="s">
        <v>346</v>
      </c>
      <c r="B158" s="39" t="s">
        <v>347</v>
      </c>
      <c r="C158" s="39"/>
      <c r="D158" s="39"/>
      <c r="E158" s="39"/>
      <c r="F158" s="39"/>
      <c r="G158" s="39"/>
      <c r="H158" s="8">
        <f>SUM(H159:H169)</f>
        <v>36304.102989999999</v>
      </c>
      <c r="I158" s="8">
        <f>SUM(I159:I169)</f>
        <v>15104.38161</v>
      </c>
      <c r="J158" s="8">
        <f>SUM(J159:J169)</f>
        <v>51408.484599999996</v>
      </c>
      <c r="K158" s="2" t="s">
        <v>45</v>
      </c>
    </row>
    <row r="159" spans="1:12">
      <c r="A159" s="9" t="s">
        <v>348</v>
      </c>
      <c r="B159" s="40" t="s">
        <v>349</v>
      </c>
      <c r="C159" s="46"/>
      <c r="D159" s="46"/>
      <c r="E159" s="46"/>
      <c r="F159" s="46"/>
      <c r="G159" s="46"/>
      <c r="H159" s="46"/>
      <c r="I159" s="46"/>
      <c r="J159" s="46"/>
      <c r="K159" s="46"/>
      <c r="L159" s="2" t="s">
        <v>48</v>
      </c>
    </row>
    <row r="160" spans="1:12" ht="33.75">
      <c r="A160" s="9" t="s">
        <v>350</v>
      </c>
      <c r="B160" s="11" t="s">
        <v>351</v>
      </c>
      <c r="C160" s="12" t="s">
        <v>54</v>
      </c>
      <c r="D160" s="13">
        <v>2078.46</v>
      </c>
      <c r="E160" s="14">
        <f>Orçamento!J160</f>
        <v>3.11</v>
      </c>
      <c r="F160" s="25">
        <f>Orçamento!H160*0.85</f>
        <v>2.1930000000000001</v>
      </c>
      <c r="G160" s="14">
        <f>E160-F160</f>
        <v>0.91699999999999982</v>
      </c>
      <c r="H160" s="14">
        <f>F160*D160</f>
        <v>4558.0627800000002</v>
      </c>
      <c r="I160" s="14">
        <f>G160*D160</f>
        <v>1905.9478199999996</v>
      </c>
      <c r="J160" s="14">
        <f>I160+H160</f>
        <v>6464.0105999999996</v>
      </c>
    </row>
    <row r="161" spans="1:12" ht="33.75">
      <c r="A161" s="9" t="s">
        <v>352</v>
      </c>
      <c r="B161" s="11" t="s">
        <v>353</v>
      </c>
      <c r="C161" s="12" t="s">
        <v>54</v>
      </c>
      <c r="D161" s="13">
        <v>1351.77</v>
      </c>
      <c r="E161" s="14">
        <f>Orçamento!J161</f>
        <v>10.82</v>
      </c>
      <c r="F161" s="25">
        <f>Orçamento!H161*0.85</f>
        <v>7.6414999999999997</v>
      </c>
      <c r="G161" s="14">
        <f>E161-F161</f>
        <v>3.1785000000000005</v>
      </c>
      <c r="H161" s="14">
        <f>F161*D161</f>
        <v>10329.550454999999</v>
      </c>
      <c r="I161" s="14">
        <f>G161*D161</f>
        <v>4296.600945000001</v>
      </c>
      <c r="J161" s="14">
        <f>I161+H161</f>
        <v>14626.151399999999</v>
      </c>
    </row>
    <row r="162" spans="1:12" ht="33.75">
      <c r="A162" s="9" t="s">
        <v>354</v>
      </c>
      <c r="B162" s="11" t="s">
        <v>355</v>
      </c>
      <c r="C162" s="12" t="s">
        <v>54</v>
      </c>
      <c r="D162" s="13">
        <v>1351.77</v>
      </c>
      <c r="E162" s="14">
        <f>Orçamento!J162</f>
        <v>7.64</v>
      </c>
      <c r="F162" s="25">
        <f>Orçamento!H162*0.85</f>
        <v>5.3975</v>
      </c>
      <c r="G162" s="14">
        <f>E162-F162</f>
        <v>2.2424999999999997</v>
      </c>
      <c r="H162" s="14">
        <f>F162*D162</f>
        <v>7296.1785749999999</v>
      </c>
      <c r="I162" s="14">
        <f>G162*D162</f>
        <v>3031.3442249999994</v>
      </c>
      <c r="J162" s="14">
        <f>I162+H162</f>
        <v>10327.522799999999</v>
      </c>
    </row>
    <row r="163" spans="1:12" ht="22.5">
      <c r="A163" s="9" t="s">
        <v>356</v>
      </c>
      <c r="B163" s="11" t="s">
        <v>357</v>
      </c>
      <c r="C163" s="12" t="s">
        <v>54</v>
      </c>
      <c r="D163" s="13">
        <v>726.69</v>
      </c>
      <c r="E163" s="14">
        <f>Orçamento!J163</f>
        <v>10.52</v>
      </c>
      <c r="F163" s="25">
        <f>Orçamento!H163*0.85</f>
        <v>7.4290000000000003</v>
      </c>
      <c r="G163" s="14">
        <f>E163-F163</f>
        <v>3.0909999999999993</v>
      </c>
      <c r="H163" s="14">
        <f>F163*D163</f>
        <v>5398.5800100000006</v>
      </c>
      <c r="I163" s="14">
        <f>G163*D163</f>
        <v>2246.1987899999995</v>
      </c>
      <c r="J163" s="14">
        <f>I163+H163</f>
        <v>7644.7788</v>
      </c>
    </row>
    <row r="164" spans="1:12">
      <c r="A164" s="9" t="s">
        <v>358</v>
      </c>
      <c r="B164" s="40" t="s">
        <v>359</v>
      </c>
      <c r="C164" s="46"/>
      <c r="D164" s="46"/>
      <c r="E164" s="46"/>
      <c r="F164" s="46"/>
      <c r="G164" s="46"/>
      <c r="H164" s="46"/>
      <c r="I164" s="46"/>
      <c r="J164" s="46"/>
      <c r="K164" s="46"/>
      <c r="L164" s="2" t="s">
        <v>48</v>
      </c>
    </row>
    <row r="165" spans="1:12" ht="33.75">
      <c r="A165" s="9" t="s">
        <v>360</v>
      </c>
      <c r="B165" s="11" t="s">
        <v>361</v>
      </c>
      <c r="C165" s="12" t="s">
        <v>54</v>
      </c>
      <c r="D165" s="13">
        <v>340.81</v>
      </c>
      <c r="E165" s="14">
        <f>Orçamento!J165</f>
        <v>19.3</v>
      </c>
      <c r="F165" s="25">
        <f>Orçamento!H165*0.85</f>
        <v>13.633999999999999</v>
      </c>
      <c r="G165" s="14">
        <f>E165-F165</f>
        <v>5.6660000000000021</v>
      </c>
      <c r="H165" s="14">
        <f>F165*D165</f>
        <v>4646.6035399999992</v>
      </c>
      <c r="I165" s="14">
        <f>G165*D165</f>
        <v>1931.0294600000007</v>
      </c>
      <c r="J165" s="14">
        <f>I165+H165</f>
        <v>6577.6329999999998</v>
      </c>
    </row>
    <row r="166" spans="1:12" ht="33.75">
      <c r="A166" s="9" t="s">
        <v>362</v>
      </c>
      <c r="B166" s="11" t="s">
        <v>363</v>
      </c>
      <c r="C166" s="12" t="s">
        <v>54</v>
      </c>
      <c r="D166" s="13">
        <v>340.81</v>
      </c>
      <c r="E166" s="14">
        <f>Orçamento!J166</f>
        <v>9.7200000000000006</v>
      </c>
      <c r="F166" s="25">
        <f>Orçamento!H166*0.85</f>
        <v>6.8679999999999994</v>
      </c>
      <c r="G166" s="14">
        <f>E166-F166</f>
        <v>2.8520000000000012</v>
      </c>
      <c r="H166" s="14">
        <f>F166*D166</f>
        <v>2340.6830799999998</v>
      </c>
      <c r="I166" s="14">
        <f>G166*D166</f>
        <v>971.99012000000039</v>
      </c>
      <c r="J166" s="14">
        <f>I166+H166</f>
        <v>3312.6732000000002</v>
      </c>
    </row>
    <row r="167" spans="1:12">
      <c r="A167" s="9" t="s">
        <v>364</v>
      </c>
      <c r="B167" s="40" t="s">
        <v>241</v>
      </c>
      <c r="C167" s="46"/>
      <c r="D167" s="46"/>
      <c r="E167" s="46"/>
      <c r="F167" s="46"/>
      <c r="G167" s="46"/>
      <c r="H167" s="46"/>
      <c r="I167" s="46"/>
      <c r="J167" s="46"/>
      <c r="K167" s="46"/>
      <c r="L167" s="2" t="s">
        <v>48</v>
      </c>
    </row>
    <row r="168" spans="1:12" ht="22.5">
      <c r="A168" s="9" t="s">
        <v>365</v>
      </c>
      <c r="B168" s="11" t="s">
        <v>366</v>
      </c>
      <c r="C168" s="12" t="s">
        <v>54</v>
      </c>
      <c r="D168" s="13">
        <v>59.06</v>
      </c>
      <c r="E168" s="14">
        <f>Orçamento!J168</f>
        <v>26.9</v>
      </c>
      <c r="F168" s="25">
        <f>Orçamento!H168*0.85</f>
        <v>18.997500000000002</v>
      </c>
      <c r="G168" s="14">
        <f>E168-F168</f>
        <v>7.9024999999999963</v>
      </c>
      <c r="H168" s="14">
        <f>F168*D168</f>
        <v>1121.9923500000002</v>
      </c>
      <c r="I168" s="14">
        <f>G168*D168</f>
        <v>466.72164999999978</v>
      </c>
      <c r="J168" s="14">
        <f>I168+H168</f>
        <v>1588.7139999999999</v>
      </c>
    </row>
    <row r="169" spans="1:12" ht="45">
      <c r="A169" s="9" t="s">
        <v>367</v>
      </c>
      <c r="B169" s="11" t="s">
        <v>368</v>
      </c>
      <c r="C169" s="12" t="s">
        <v>54</v>
      </c>
      <c r="D169" s="13">
        <v>59.06</v>
      </c>
      <c r="E169" s="14">
        <f>Orçamento!J169</f>
        <v>14.68</v>
      </c>
      <c r="F169" s="25">
        <f>Orçamento!H169*0.85</f>
        <v>10.37</v>
      </c>
      <c r="G169" s="14">
        <f>E169-F169</f>
        <v>4.3100000000000005</v>
      </c>
      <c r="H169" s="14">
        <f>F169*D169</f>
        <v>612.45219999999995</v>
      </c>
      <c r="I169" s="14">
        <f>G169*D169</f>
        <v>254.54860000000005</v>
      </c>
      <c r="J169" s="14">
        <f>I169+H169</f>
        <v>867.00080000000003</v>
      </c>
    </row>
    <row r="170" spans="1:12">
      <c r="A170" s="7" t="s">
        <v>369</v>
      </c>
      <c r="B170" s="39" t="s">
        <v>370</v>
      </c>
      <c r="C170" s="39"/>
      <c r="D170" s="39"/>
      <c r="E170" s="39"/>
      <c r="F170" s="39"/>
      <c r="G170" s="39"/>
      <c r="H170" s="8">
        <f>SUM(H171:H171)</f>
        <v>5038.2437600000003</v>
      </c>
      <c r="I170" s="8">
        <f>SUM(I171:I171)</f>
        <v>2095.2914399999995</v>
      </c>
      <c r="J170" s="8">
        <f>SUM(J171:J171)</f>
        <v>7133.5352000000003</v>
      </c>
      <c r="K170" s="2" t="s">
        <v>45</v>
      </c>
    </row>
    <row r="171" spans="1:12" ht="22.5">
      <c r="A171" s="9" t="s">
        <v>371</v>
      </c>
      <c r="B171" s="11" t="s">
        <v>372</v>
      </c>
      <c r="C171" s="12" t="s">
        <v>54</v>
      </c>
      <c r="D171" s="13">
        <v>13.42</v>
      </c>
      <c r="E171" s="14">
        <f>Orçamento!J171</f>
        <v>531.55999999999995</v>
      </c>
      <c r="F171" s="25">
        <f>Orçamento!H171*0.85</f>
        <v>375.428</v>
      </c>
      <c r="G171" s="14">
        <f>E171-F171</f>
        <v>156.13199999999995</v>
      </c>
      <c r="H171" s="14">
        <f>F171*D171</f>
        <v>5038.2437600000003</v>
      </c>
      <c r="I171" s="14">
        <f>G171*D171</f>
        <v>2095.2914399999995</v>
      </c>
      <c r="J171" s="14">
        <f>I171+H171</f>
        <v>7133.5352000000003</v>
      </c>
    </row>
    <row r="172" spans="1:12">
      <c r="A172" s="7" t="s">
        <v>373</v>
      </c>
      <c r="B172" s="39" t="s">
        <v>374</v>
      </c>
      <c r="C172" s="39"/>
      <c r="D172" s="39"/>
      <c r="E172" s="39"/>
      <c r="F172" s="39"/>
      <c r="G172" s="39"/>
      <c r="H172" s="8">
        <f>SUM(H173:H197)</f>
        <v>23540.07663</v>
      </c>
      <c r="I172" s="8">
        <f>SUM(I173:I197)</f>
        <v>9789.7351700000036</v>
      </c>
      <c r="J172" s="8">
        <f>SUM(J173:J197)</f>
        <v>33329.811800000003</v>
      </c>
      <c r="K172" s="2" t="s">
        <v>45</v>
      </c>
    </row>
    <row r="173" spans="1:12">
      <c r="A173" s="9" t="s">
        <v>375</v>
      </c>
      <c r="B173" s="40" t="s">
        <v>376</v>
      </c>
      <c r="C173" s="46"/>
      <c r="D173" s="46"/>
      <c r="E173" s="46"/>
      <c r="F173" s="46"/>
      <c r="G173" s="46"/>
      <c r="H173" s="46"/>
      <c r="I173" s="46"/>
      <c r="J173" s="46"/>
      <c r="K173" s="46"/>
      <c r="L173" s="2" t="s">
        <v>48</v>
      </c>
    </row>
    <row r="174" spans="1:12" ht="33.75">
      <c r="A174" s="9" t="s">
        <v>377</v>
      </c>
      <c r="B174" s="11" t="s">
        <v>378</v>
      </c>
      <c r="C174" s="12" t="s">
        <v>61</v>
      </c>
      <c r="D174" s="13">
        <v>2</v>
      </c>
      <c r="E174" s="14">
        <f>Orçamento!J174</f>
        <v>74.97</v>
      </c>
      <c r="F174" s="25">
        <f>Orçamento!H174*0.85</f>
        <v>52.9465</v>
      </c>
      <c r="G174" s="14">
        <f>E174-F174</f>
        <v>22.023499999999999</v>
      </c>
      <c r="H174" s="14">
        <f>F174*D174</f>
        <v>105.893</v>
      </c>
      <c r="I174" s="14">
        <f>G174*D174</f>
        <v>44.046999999999997</v>
      </c>
      <c r="J174" s="14">
        <f>I174+H174</f>
        <v>149.94</v>
      </c>
    </row>
    <row r="175" spans="1:12">
      <c r="A175" s="9" t="s">
        <v>379</v>
      </c>
      <c r="B175" s="40" t="s">
        <v>380</v>
      </c>
      <c r="C175" s="46"/>
      <c r="D175" s="46"/>
      <c r="E175" s="46"/>
      <c r="F175" s="46"/>
      <c r="G175" s="46"/>
      <c r="H175" s="46"/>
      <c r="I175" s="46"/>
      <c r="J175" s="46"/>
      <c r="K175" s="46"/>
      <c r="L175" s="2" t="s">
        <v>48</v>
      </c>
    </row>
    <row r="176" spans="1:12" ht="56.25">
      <c r="A176" s="9" t="s">
        <v>381</v>
      </c>
      <c r="B176" s="11" t="s">
        <v>382</v>
      </c>
      <c r="C176" s="12" t="s">
        <v>61</v>
      </c>
      <c r="D176" s="13">
        <v>6</v>
      </c>
      <c r="E176" s="14">
        <f>Orçamento!J176</f>
        <v>418.6</v>
      </c>
      <c r="F176" s="25">
        <f>Orçamento!H176*0.85</f>
        <v>295.64699999999999</v>
      </c>
      <c r="G176" s="14">
        <f t="shared" ref="G176:G182" si="36">E176-F176</f>
        <v>122.95300000000003</v>
      </c>
      <c r="H176" s="14">
        <f t="shared" ref="H176:H182" si="37">F176*D176</f>
        <v>1773.8820000000001</v>
      </c>
      <c r="I176" s="14">
        <f t="shared" ref="I176:I182" si="38">G176*D176</f>
        <v>737.71800000000019</v>
      </c>
      <c r="J176" s="14">
        <f t="shared" ref="J176:J182" si="39">I176+H176</f>
        <v>2511.6000000000004</v>
      </c>
    </row>
    <row r="177" spans="1:12" ht="22.5">
      <c r="A177" s="9" t="s">
        <v>383</v>
      </c>
      <c r="B177" s="11" t="s">
        <v>384</v>
      </c>
      <c r="C177" s="12" t="s">
        <v>61</v>
      </c>
      <c r="D177" s="13">
        <v>1</v>
      </c>
      <c r="E177" s="14">
        <f>Orçamento!J177</f>
        <v>422.52</v>
      </c>
      <c r="F177" s="25">
        <f>Orçamento!H177*0.85</f>
        <v>298.41800000000001</v>
      </c>
      <c r="G177" s="14">
        <f t="shared" si="36"/>
        <v>124.10199999999998</v>
      </c>
      <c r="H177" s="14">
        <f t="shared" si="37"/>
        <v>298.41800000000001</v>
      </c>
      <c r="I177" s="14">
        <f t="shared" si="38"/>
        <v>124.10199999999998</v>
      </c>
      <c r="J177" s="14">
        <f t="shared" si="39"/>
        <v>422.52</v>
      </c>
    </row>
    <row r="178" spans="1:12" ht="78.75">
      <c r="A178" s="9" t="s">
        <v>385</v>
      </c>
      <c r="B178" s="11" t="s">
        <v>386</v>
      </c>
      <c r="C178" s="12" t="s">
        <v>61</v>
      </c>
      <c r="D178" s="13">
        <v>13</v>
      </c>
      <c r="E178" s="14">
        <f>Orçamento!J178</f>
        <v>359.03</v>
      </c>
      <c r="F178" s="25">
        <f>Orçamento!H178*0.85</f>
        <v>253.57199999999997</v>
      </c>
      <c r="G178" s="14">
        <f t="shared" si="36"/>
        <v>105.458</v>
      </c>
      <c r="H178" s="14">
        <f t="shared" si="37"/>
        <v>3296.4359999999997</v>
      </c>
      <c r="I178" s="14">
        <f t="shared" si="38"/>
        <v>1370.954</v>
      </c>
      <c r="J178" s="14">
        <f t="shared" si="39"/>
        <v>4667.3899999999994</v>
      </c>
    </row>
    <row r="179" spans="1:12" ht="67.5">
      <c r="A179" s="9" t="s">
        <v>387</v>
      </c>
      <c r="B179" s="11" t="s">
        <v>388</v>
      </c>
      <c r="C179" s="12" t="s">
        <v>61</v>
      </c>
      <c r="D179" s="13">
        <v>1</v>
      </c>
      <c r="E179" s="14">
        <f>Orçamento!J179</f>
        <v>723.46</v>
      </c>
      <c r="F179" s="25">
        <f>Orçamento!H179*0.85</f>
        <v>510.96049999999997</v>
      </c>
      <c r="G179" s="14">
        <f t="shared" si="36"/>
        <v>212.49950000000007</v>
      </c>
      <c r="H179" s="14">
        <f t="shared" si="37"/>
        <v>510.96049999999997</v>
      </c>
      <c r="I179" s="14">
        <f t="shared" si="38"/>
        <v>212.49950000000007</v>
      </c>
      <c r="J179" s="14">
        <f t="shared" si="39"/>
        <v>723.46</v>
      </c>
    </row>
    <row r="180" spans="1:12" ht="33.75">
      <c r="A180" s="9" t="s">
        <v>389</v>
      </c>
      <c r="B180" s="11" t="s">
        <v>390</v>
      </c>
      <c r="C180" s="12" t="s">
        <v>61</v>
      </c>
      <c r="D180" s="13">
        <v>1</v>
      </c>
      <c r="E180" s="14">
        <f>Orçamento!J180</f>
        <v>319.85000000000002</v>
      </c>
      <c r="F180" s="25">
        <f>Orçamento!H180*0.85</f>
        <v>225.90449999999998</v>
      </c>
      <c r="G180" s="14">
        <f t="shared" si="36"/>
        <v>93.945500000000038</v>
      </c>
      <c r="H180" s="14">
        <f t="shared" si="37"/>
        <v>225.90449999999998</v>
      </c>
      <c r="I180" s="14">
        <f t="shared" si="38"/>
        <v>93.945500000000038</v>
      </c>
      <c r="J180" s="14">
        <f t="shared" si="39"/>
        <v>319.85000000000002</v>
      </c>
    </row>
    <row r="181" spans="1:12" ht="33.75">
      <c r="A181" s="9" t="s">
        <v>391</v>
      </c>
      <c r="B181" s="11" t="s">
        <v>392</v>
      </c>
      <c r="C181" s="12" t="s">
        <v>61</v>
      </c>
      <c r="D181" s="13">
        <v>3</v>
      </c>
      <c r="E181" s="14">
        <f>Orçamento!J181</f>
        <v>110.32</v>
      </c>
      <c r="F181" s="25">
        <f>Orçamento!H181*0.85</f>
        <v>77.919499999999999</v>
      </c>
      <c r="G181" s="14">
        <f t="shared" si="36"/>
        <v>32.400499999999994</v>
      </c>
      <c r="H181" s="14">
        <f t="shared" si="37"/>
        <v>233.7585</v>
      </c>
      <c r="I181" s="14">
        <f t="shared" si="38"/>
        <v>97.201499999999982</v>
      </c>
      <c r="J181" s="14">
        <f t="shared" si="39"/>
        <v>330.96</v>
      </c>
    </row>
    <row r="182" spans="1:12">
      <c r="A182" s="9" t="s">
        <v>393</v>
      </c>
      <c r="B182" s="11" t="s">
        <v>394</v>
      </c>
      <c r="C182" s="12" t="s">
        <v>61</v>
      </c>
      <c r="D182" s="13">
        <v>6</v>
      </c>
      <c r="E182" s="14">
        <f>Orçamento!J182</f>
        <v>111.68</v>
      </c>
      <c r="F182" s="25">
        <f>Orçamento!H182*0.85</f>
        <v>78.88</v>
      </c>
      <c r="G182" s="14">
        <f t="shared" si="36"/>
        <v>32.800000000000011</v>
      </c>
      <c r="H182" s="14">
        <f t="shared" si="37"/>
        <v>473.28</v>
      </c>
      <c r="I182" s="14">
        <f t="shared" si="38"/>
        <v>196.80000000000007</v>
      </c>
      <c r="J182" s="14">
        <f t="shared" si="39"/>
        <v>670.08</v>
      </c>
    </row>
    <row r="183" spans="1:12">
      <c r="A183" s="9" t="s">
        <v>395</v>
      </c>
      <c r="B183" s="40" t="s">
        <v>396</v>
      </c>
      <c r="C183" s="46"/>
      <c r="D183" s="46"/>
      <c r="E183" s="46"/>
      <c r="F183" s="46"/>
      <c r="G183" s="46"/>
      <c r="H183" s="46"/>
      <c r="I183" s="46"/>
      <c r="J183" s="46"/>
      <c r="K183" s="46"/>
      <c r="L183" s="2" t="s">
        <v>48</v>
      </c>
    </row>
    <row r="184" spans="1:12" ht="33.75">
      <c r="A184" s="9" t="s">
        <v>397</v>
      </c>
      <c r="B184" s="11" t="s">
        <v>398</v>
      </c>
      <c r="C184" s="12" t="s">
        <v>202</v>
      </c>
      <c r="D184" s="13">
        <v>7.14</v>
      </c>
      <c r="E184" s="14">
        <f>Orçamento!J184</f>
        <v>290.37</v>
      </c>
      <c r="F184" s="25">
        <f>Orçamento!H184*0.85</f>
        <v>205.0795</v>
      </c>
      <c r="G184" s="14">
        <f t="shared" ref="G184:G197" si="40">E184-F184</f>
        <v>85.290500000000009</v>
      </c>
      <c r="H184" s="14">
        <f t="shared" ref="H184:H197" si="41">F184*D184</f>
        <v>1464.2676299999998</v>
      </c>
      <c r="I184" s="14">
        <f t="shared" ref="I184:I197" si="42">G184*D184</f>
        <v>608.97417000000007</v>
      </c>
      <c r="J184" s="14">
        <f t="shared" ref="J184:J197" si="43">I184+H184</f>
        <v>2073.2417999999998</v>
      </c>
    </row>
    <row r="185" spans="1:12" ht="33.75">
      <c r="A185" s="9" t="s">
        <v>399</v>
      </c>
      <c r="B185" s="11" t="s">
        <v>400</v>
      </c>
      <c r="C185" s="12" t="s">
        <v>61</v>
      </c>
      <c r="D185" s="13">
        <v>1</v>
      </c>
      <c r="E185" s="14">
        <f>Orçamento!J185</f>
        <v>1905.19</v>
      </c>
      <c r="F185" s="25">
        <f>Orçamento!H185*0.85</f>
        <v>1345.5839999999998</v>
      </c>
      <c r="G185" s="14">
        <f t="shared" si="40"/>
        <v>559.60600000000022</v>
      </c>
      <c r="H185" s="14">
        <f t="shared" si="41"/>
        <v>1345.5839999999998</v>
      </c>
      <c r="I185" s="14">
        <f t="shared" si="42"/>
        <v>559.60600000000022</v>
      </c>
      <c r="J185" s="14">
        <f t="shared" si="43"/>
        <v>1905.19</v>
      </c>
    </row>
    <row r="186" spans="1:12" ht="33.75">
      <c r="A186" s="9" t="s">
        <v>401</v>
      </c>
      <c r="B186" s="11" t="s">
        <v>402</v>
      </c>
      <c r="C186" s="12" t="s">
        <v>61</v>
      </c>
      <c r="D186" s="13">
        <v>6</v>
      </c>
      <c r="E186" s="14">
        <f>Orçamento!J186</f>
        <v>148.66999999999999</v>
      </c>
      <c r="F186" s="25">
        <f>Orçamento!H186*0.85</f>
        <v>105.0005</v>
      </c>
      <c r="G186" s="14">
        <f t="shared" si="40"/>
        <v>43.669499999999985</v>
      </c>
      <c r="H186" s="14">
        <f t="shared" si="41"/>
        <v>630.00300000000004</v>
      </c>
      <c r="I186" s="14">
        <f t="shared" si="42"/>
        <v>262.01699999999994</v>
      </c>
      <c r="J186" s="14">
        <f t="shared" si="43"/>
        <v>892.02</v>
      </c>
    </row>
    <row r="187" spans="1:12" ht="33.75">
      <c r="A187" s="9" t="s">
        <v>403</v>
      </c>
      <c r="B187" s="11" t="s">
        <v>404</v>
      </c>
      <c r="C187" s="12" t="s">
        <v>61</v>
      </c>
      <c r="D187" s="13">
        <v>5</v>
      </c>
      <c r="E187" s="14">
        <f>Orçamento!J187</f>
        <v>52.56</v>
      </c>
      <c r="F187" s="25">
        <f>Orçamento!H187*0.85</f>
        <v>37.119500000000002</v>
      </c>
      <c r="G187" s="14">
        <f t="shared" si="40"/>
        <v>15.4405</v>
      </c>
      <c r="H187" s="14">
        <f t="shared" si="41"/>
        <v>185.59750000000003</v>
      </c>
      <c r="I187" s="14">
        <f t="shared" si="42"/>
        <v>77.202500000000001</v>
      </c>
      <c r="J187" s="14">
        <f t="shared" si="43"/>
        <v>262.8</v>
      </c>
    </row>
    <row r="188" spans="1:12" ht="22.5">
      <c r="A188" s="9" t="s">
        <v>405</v>
      </c>
      <c r="B188" s="11" t="s">
        <v>406</v>
      </c>
      <c r="C188" s="12" t="s">
        <v>289</v>
      </c>
      <c r="D188" s="13">
        <v>2</v>
      </c>
      <c r="E188" s="14">
        <f>Orçamento!J188</f>
        <v>178.43</v>
      </c>
      <c r="F188" s="25">
        <f>Orçamento!H188*0.85</f>
        <v>126.02099999999999</v>
      </c>
      <c r="G188" s="14">
        <f t="shared" si="40"/>
        <v>52.40900000000002</v>
      </c>
      <c r="H188" s="14">
        <f t="shared" si="41"/>
        <v>252.04199999999997</v>
      </c>
      <c r="I188" s="14">
        <f t="shared" si="42"/>
        <v>104.81800000000004</v>
      </c>
      <c r="J188" s="14">
        <f t="shared" si="43"/>
        <v>356.86</v>
      </c>
    </row>
    <row r="189" spans="1:12" ht="33.75">
      <c r="A189" s="9" t="s">
        <v>407</v>
      </c>
      <c r="B189" s="11" t="s">
        <v>408</v>
      </c>
      <c r="C189" s="12" t="s">
        <v>289</v>
      </c>
      <c r="D189" s="13">
        <v>6</v>
      </c>
      <c r="E189" s="14">
        <f>Orçamento!J189</f>
        <v>314.55</v>
      </c>
      <c r="F189" s="25">
        <f>Orçamento!H189*0.85</f>
        <v>222.15600000000001</v>
      </c>
      <c r="G189" s="14">
        <f t="shared" si="40"/>
        <v>92.394000000000005</v>
      </c>
      <c r="H189" s="14">
        <f t="shared" si="41"/>
        <v>1332.9360000000001</v>
      </c>
      <c r="I189" s="14">
        <f t="shared" si="42"/>
        <v>554.36400000000003</v>
      </c>
      <c r="J189" s="14">
        <f t="shared" si="43"/>
        <v>1887.3000000000002</v>
      </c>
    </row>
    <row r="190" spans="1:12" ht="33.75">
      <c r="A190" s="9" t="s">
        <v>409</v>
      </c>
      <c r="B190" s="11" t="s">
        <v>410</v>
      </c>
      <c r="C190" s="12" t="s">
        <v>61</v>
      </c>
      <c r="D190" s="13">
        <v>22</v>
      </c>
      <c r="E190" s="14">
        <f>Orçamento!J190</f>
        <v>209.49</v>
      </c>
      <c r="F190" s="25">
        <f>Orçamento!H190*0.85</f>
        <v>147.95949999999999</v>
      </c>
      <c r="G190" s="14">
        <f t="shared" si="40"/>
        <v>61.530500000000018</v>
      </c>
      <c r="H190" s="14">
        <f t="shared" si="41"/>
        <v>3255.1089999999999</v>
      </c>
      <c r="I190" s="14">
        <f t="shared" si="42"/>
        <v>1353.6710000000003</v>
      </c>
      <c r="J190" s="14">
        <f t="shared" si="43"/>
        <v>4608.7800000000007</v>
      </c>
    </row>
    <row r="191" spans="1:12" ht="45">
      <c r="A191" s="9" t="s">
        <v>411</v>
      </c>
      <c r="B191" s="11" t="s">
        <v>412</v>
      </c>
      <c r="C191" s="12" t="s">
        <v>61</v>
      </c>
      <c r="D191" s="13">
        <v>1</v>
      </c>
      <c r="E191" s="14">
        <f>Orçamento!J191</f>
        <v>257.26</v>
      </c>
      <c r="F191" s="25">
        <f>Orçamento!H191*0.85</f>
        <v>181.696</v>
      </c>
      <c r="G191" s="14">
        <f t="shared" si="40"/>
        <v>75.563999999999993</v>
      </c>
      <c r="H191" s="14">
        <f t="shared" si="41"/>
        <v>181.696</v>
      </c>
      <c r="I191" s="14">
        <f t="shared" si="42"/>
        <v>75.563999999999993</v>
      </c>
      <c r="J191" s="14">
        <f t="shared" si="43"/>
        <v>257.26</v>
      </c>
    </row>
    <row r="192" spans="1:12" ht="33.75">
      <c r="A192" s="9" t="s">
        <v>413</v>
      </c>
      <c r="B192" s="11" t="s">
        <v>414</v>
      </c>
      <c r="C192" s="12" t="s">
        <v>61</v>
      </c>
      <c r="D192" s="13">
        <v>6</v>
      </c>
      <c r="E192" s="14">
        <f>Orçamento!J192</f>
        <v>643.09</v>
      </c>
      <c r="F192" s="25">
        <f>Orçamento!H192*0.85</f>
        <v>454.19749999999999</v>
      </c>
      <c r="G192" s="14">
        <f t="shared" si="40"/>
        <v>188.89250000000004</v>
      </c>
      <c r="H192" s="14">
        <f t="shared" si="41"/>
        <v>2725.1849999999999</v>
      </c>
      <c r="I192" s="14">
        <f t="shared" si="42"/>
        <v>1133.3550000000002</v>
      </c>
      <c r="J192" s="14">
        <f t="shared" si="43"/>
        <v>3858.54</v>
      </c>
    </row>
    <row r="193" spans="1:12" ht="22.5">
      <c r="A193" s="9" t="s">
        <v>415</v>
      </c>
      <c r="B193" s="11" t="s">
        <v>416</v>
      </c>
      <c r="C193" s="12" t="s">
        <v>61</v>
      </c>
      <c r="D193" s="13">
        <v>8</v>
      </c>
      <c r="E193" s="14">
        <f>Orçamento!J193</f>
        <v>175.43</v>
      </c>
      <c r="F193" s="25">
        <f>Orçamento!H193*0.85</f>
        <v>123.9045</v>
      </c>
      <c r="G193" s="14">
        <f t="shared" si="40"/>
        <v>51.525500000000008</v>
      </c>
      <c r="H193" s="14">
        <f t="shared" si="41"/>
        <v>991.23599999999999</v>
      </c>
      <c r="I193" s="14">
        <f t="shared" si="42"/>
        <v>412.20400000000006</v>
      </c>
      <c r="J193" s="14">
        <f t="shared" si="43"/>
        <v>1403.44</v>
      </c>
    </row>
    <row r="194" spans="1:12" ht="22.5">
      <c r="A194" s="9" t="s">
        <v>417</v>
      </c>
      <c r="B194" s="11" t="s">
        <v>291</v>
      </c>
      <c r="C194" s="12" t="s">
        <v>61</v>
      </c>
      <c r="D194" s="13">
        <v>8</v>
      </c>
      <c r="E194" s="14">
        <f>Orçamento!J194</f>
        <v>88.42</v>
      </c>
      <c r="F194" s="25">
        <f>Orçamento!H194*0.85</f>
        <v>62.4495</v>
      </c>
      <c r="G194" s="14">
        <f t="shared" si="40"/>
        <v>25.970500000000001</v>
      </c>
      <c r="H194" s="14">
        <f t="shared" si="41"/>
        <v>499.596</v>
      </c>
      <c r="I194" s="14">
        <f t="shared" si="42"/>
        <v>207.76400000000001</v>
      </c>
      <c r="J194" s="14">
        <f t="shared" si="43"/>
        <v>707.36</v>
      </c>
    </row>
    <row r="195" spans="1:12" ht="45">
      <c r="A195" s="9" t="s">
        <v>418</v>
      </c>
      <c r="B195" s="11" t="s">
        <v>419</v>
      </c>
      <c r="C195" s="12" t="s">
        <v>61</v>
      </c>
      <c r="D195" s="13">
        <v>4</v>
      </c>
      <c r="E195" s="14">
        <f>Orçamento!J195</f>
        <v>289.73</v>
      </c>
      <c r="F195" s="25">
        <f>Orçamento!H195*0.85</f>
        <v>204.62899999999999</v>
      </c>
      <c r="G195" s="14">
        <f t="shared" si="40"/>
        <v>85.101000000000028</v>
      </c>
      <c r="H195" s="14">
        <f t="shared" si="41"/>
        <v>818.51599999999996</v>
      </c>
      <c r="I195" s="14">
        <f t="shared" si="42"/>
        <v>340.40400000000011</v>
      </c>
      <c r="J195" s="14">
        <f t="shared" si="43"/>
        <v>1158.92</v>
      </c>
    </row>
    <row r="196" spans="1:12" ht="22.5">
      <c r="A196" s="9" t="s">
        <v>420</v>
      </c>
      <c r="B196" s="11" t="s">
        <v>421</v>
      </c>
      <c r="C196" s="12" t="s">
        <v>61</v>
      </c>
      <c r="D196" s="13">
        <v>19</v>
      </c>
      <c r="E196" s="14">
        <f>Orçamento!J196</f>
        <v>24.5</v>
      </c>
      <c r="F196" s="25">
        <f>Orçamento!H196*0.85</f>
        <v>17.305999999999997</v>
      </c>
      <c r="G196" s="14">
        <f t="shared" si="40"/>
        <v>7.1940000000000026</v>
      </c>
      <c r="H196" s="14">
        <f t="shared" si="41"/>
        <v>328.81399999999996</v>
      </c>
      <c r="I196" s="14">
        <f t="shared" si="42"/>
        <v>136.68600000000004</v>
      </c>
      <c r="J196" s="14">
        <f t="shared" si="43"/>
        <v>465.5</v>
      </c>
    </row>
    <row r="197" spans="1:12" ht="67.5">
      <c r="A197" s="9" t="s">
        <v>422</v>
      </c>
      <c r="B197" s="11" t="s">
        <v>423</v>
      </c>
      <c r="C197" s="12" t="s">
        <v>61</v>
      </c>
      <c r="D197" s="13">
        <v>4</v>
      </c>
      <c r="E197" s="14">
        <f>Orçamento!J197</f>
        <v>924.2</v>
      </c>
      <c r="F197" s="25">
        <f>Orçamento!H197*0.85</f>
        <v>652.74049999999988</v>
      </c>
      <c r="G197" s="14">
        <f t="shared" si="40"/>
        <v>271.45950000000016</v>
      </c>
      <c r="H197" s="14">
        <f t="shared" si="41"/>
        <v>2610.9619999999995</v>
      </c>
      <c r="I197" s="14">
        <f t="shared" si="42"/>
        <v>1085.8380000000006</v>
      </c>
      <c r="J197" s="14">
        <f t="shared" si="43"/>
        <v>3696.8</v>
      </c>
    </row>
    <row r="198" spans="1:12">
      <c r="A198" s="7" t="s">
        <v>424</v>
      </c>
      <c r="B198" s="39" t="s">
        <v>425</v>
      </c>
      <c r="C198" s="39"/>
      <c r="D198" s="39"/>
      <c r="E198" s="39"/>
      <c r="F198" s="39"/>
      <c r="G198" s="39"/>
      <c r="H198" s="8">
        <f>SUM(H199:H303)</f>
        <v>54327.382799999992</v>
      </c>
      <c r="I198" s="8">
        <f>SUM(I199:I303)</f>
        <v>22592.020200000003</v>
      </c>
      <c r="J198" s="8">
        <f>SUM(J199:J303)</f>
        <v>76919.40300000002</v>
      </c>
      <c r="K198" s="2" t="s">
        <v>45</v>
      </c>
    </row>
    <row r="199" spans="1:12">
      <c r="A199" s="9" t="s">
        <v>426</v>
      </c>
      <c r="B199" s="40" t="s">
        <v>427</v>
      </c>
      <c r="C199" s="46"/>
      <c r="D199" s="46"/>
      <c r="E199" s="46"/>
      <c r="F199" s="46"/>
      <c r="G199" s="46"/>
      <c r="H199" s="46"/>
      <c r="I199" s="46"/>
      <c r="J199" s="46"/>
      <c r="K199" s="46"/>
      <c r="L199" s="2" t="s">
        <v>48</v>
      </c>
    </row>
    <row r="200" spans="1:12" ht="22.5">
      <c r="A200" s="9" t="s">
        <v>428</v>
      </c>
      <c r="B200" s="11" t="s">
        <v>429</v>
      </c>
      <c r="C200" s="12" t="s">
        <v>61</v>
      </c>
      <c r="D200" s="13">
        <v>1</v>
      </c>
      <c r="E200" s="14">
        <f>Orçamento!J200</f>
        <v>37.04</v>
      </c>
      <c r="F200" s="25">
        <f>Orçamento!H200*0.85</f>
        <v>26.163</v>
      </c>
      <c r="G200" s="14">
        <f t="shared" ref="G200:G240" si="44">E200-F200</f>
        <v>10.876999999999999</v>
      </c>
      <c r="H200" s="14">
        <f t="shared" ref="H200:H240" si="45">F200*D200</f>
        <v>26.163</v>
      </c>
      <c r="I200" s="14">
        <f t="shared" ref="I200:I240" si="46">G200*D200</f>
        <v>10.876999999999999</v>
      </c>
      <c r="J200" s="14">
        <f t="shared" ref="J200:J240" si="47">I200+H200</f>
        <v>37.04</v>
      </c>
    </row>
    <row r="201" spans="1:12" ht="33.75">
      <c r="A201" s="9" t="s">
        <v>430</v>
      </c>
      <c r="B201" s="11" t="s">
        <v>431</v>
      </c>
      <c r="C201" s="12" t="s">
        <v>61</v>
      </c>
      <c r="D201" s="13">
        <v>1</v>
      </c>
      <c r="E201" s="14">
        <f>Orçamento!J201</f>
        <v>58.36</v>
      </c>
      <c r="F201" s="25">
        <f>Orçamento!H201*0.85</f>
        <v>41.216500000000003</v>
      </c>
      <c r="G201" s="14">
        <f t="shared" si="44"/>
        <v>17.143499999999996</v>
      </c>
      <c r="H201" s="14">
        <f t="shared" si="45"/>
        <v>41.216500000000003</v>
      </c>
      <c r="I201" s="14">
        <f t="shared" si="46"/>
        <v>17.143499999999996</v>
      </c>
      <c r="J201" s="14">
        <f t="shared" si="47"/>
        <v>58.36</v>
      </c>
    </row>
    <row r="202" spans="1:12" ht="33.75">
      <c r="A202" s="9" t="s">
        <v>432</v>
      </c>
      <c r="B202" s="11" t="s">
        <v>433</v>
      </c>
      <c r="C202" s="12" t="s">
        <v>61</v>
      </c>
      <c r="D202" s="13">
        <v>1</v>
      </c>
      <c r="E202" s="14">
        <f>Orçamento!J202</f>
        <v>52.7</v>
      </c>
      <c r="F202" s="25">
        <f>Orçamento!H202*0.85</f>
        <v>37.221499999999999</v>
      </c>
      <c r="G202" s="14">
        <f t="shared" si="44"/>
        <v>15.478500000000004</v>
      </c>
      <c r="H202" s="14">
        <f t="shared" si="45"/>
        <v>37.221499999999999</v>
      </c>
      <c r="I202" s="14">
        <f t="shared" si="46"/>
        <v>15.478500000000004</v>
      </c>
      <c r="J202" s="14">
        <f t="shared" si="47"/>
        <v>52.7</v>
      </c>
    </row>
    <row r="203" spans="1:12" ht="45">
      <c r="A203" s="9" t="s">
        <v>434</v>
      </c>
      <c r="B203" s="11" t="s">
        <v>435</v>
      </c>
      <c r="C203" s="12" t="s">
        <v>61</v>
      </c>
      <c r="D203" s="13">
        <v>1</v>
      </c>
      <c r="E203" s="14">
        <f>Orçamento!J203</f>
        <v>38.4</v>
      </c>
      <c r="F203" s="25">
        <f>Orçamento!H203*0.85</f>
        <v>27.1235</v>
      </c>
      <c r="G203" s="14">
        <f t="shared" si="44"/>
        <v>11.276499999999999</v>
      </c>
      <c r="H203" s="14">
        <f t="shared" si="45"/>
        <v>27.1235</v>
      </c>
      <c r="I203" s="14">
        <f t="shared" si="46"/>
        <v>11.276499999999999</v>
      </c>
      <c r="J203" s="14">
        <f t="shared" si="47"/>
        <v>38.4</v>
      </c>
    </row>
    <row r="204" spans="1:12" ht="56.25">
      <c r="A204" s="9" t="s">
        <v>436</v>
      </c>
      <c r="B204" s="11" t="s">
        <v>437</v>
      </c>
      <c r="C204" s="12" t="s">
        <v>61</v>
      </c>
      <c r="D204" s="13">
        <v>3</v>
      </c>
      <c r="E204" s="14">
        <f>Orçamento!J204</f>
        <v>8.91</v>
      </c>
      <c r="F204" s="25">
        <f>Orçamento!H204*0.85</f>
        <v>6.29</v>
      </c>
      <c r="G204" s="14">
        <f t="shared" si="44"/>
        <v>2.62</v>
      </c>
      <c r="H204" s="14">
        <f t="shared" si="45"/>
        <v>18.87</v>
      </c>
      <c r="I204" s="14">
        <f t="shared" si="46"/>
        <v>7.86</v>
      </c>
      <c r="J204" s="14">
        <f t="shared" si="47"/>
        <v>26.73</v>
      </c>
    </row>
    <row r="205" spans="1:12" ht="45">
      <c r="A205" s="9" t="s">
        <v>438</v>
      </c>
      <c r="B205" s="11" t="s">
        <v>439</v>
      </c>
      <c r="C205" s="12" t="s">
        <v>61</v>
      </c>
      <c r="D205" s="13">
        <v>17</v>
      </c>
      <c r="E205" s="14">
        <f>Orçamento!J205</f>
        <v>22.87</v>
      </c>
      <c r="F205" s="25">
        <f>Orçamento!H205*0.85</f>
        <v>16.149999999999999</v>
      </c>
      <c r="G205" s="14">
        <f t="shared" si="44"/>
        <v>6.7200000000000024</v>
      </c>
      <c r="H205" s="14">
        <f t="shared" si="45"/>
        <v>274.54999999999995</v>
      </c>
      <c r="I205" s="14">
        <f t="shared" si="46"/>
        <v>114.24000000000004</v>
      </c>
      <c r="J205" s="14">
        <f t="shared" si="47"/>
        <v>388.78999999999996</v>
      </c>
    </row>
    <row r="206" spans="1:12" ht="45">
      <c r="A206" s="9" t="s">
        <v>440</v>
      </c>
      <c r="B206" s="11" t="s">
        <v>441</v>
      </c>
      <c r="C206" s="12" t="s">
        <v>89</v>
      </c>
      <c r="D206" s="13">
        <v>54.4</v>
      </c>
      <c r="E206" s="14">
        <f>Orçamento!J206</f>
        <v>24.83</v>
      </c>
      <c r="F206" s="25">
        <f>Orçamento!H206*0.85</f>
        <v>17.535499999999999</v>
      </c>
      <c r="G206" s="14">
        <f t="shared" si="44"/>
        <v>7.2944999999999993</v>
      </c>
      <c r="H206" s="14">
        <f t="shared" si="45"/>
        <v>953.93119999999988</v>
      </c>
      <c r="I206" s="14">
        <f t="shared" si="46"/>
        <v>396.82079999999996</v>
      </c>
      <c r="J206" s="14">
        <f t="shared" si="47"/>
        <v>1350.752</v>
      </c>
    </row>
    <row r="207" spans="1:12" ht="22.5">
      <c r="A207" s="9" t="s">
        <v>442</v>
      </c>
      <c r="B207" s="11" t="s">
        <v>443</v>
      </c>
      <c r="C207" s="12" t="s">
        <v>61</v>
      </c>
      <c r="D207" s="13">
        <v>1</v>
      </c>
      <c r="E207" s="14">
        <f>Orçamento!J207</f>
        <v>994.84</v>
      </c>
      <c r="F207" s="25">
        <f>Orçamento!H207*0.85</f>
        <v>702.62699999999995</v>
      </c>
      <c r="G207" s="14">
        <f t="shared" si="44"/>
        <v>292.21300000000008</v>
      </c>
      <c r="H207" s="14">
        <f t="shared" si="45"/>
        <v>702.62699999999995</v>
      </c>
      <c r="I207" s="14">
        <f t="shared" si="46"/>
        <v>292.21300000000008</v>
      </c>
      <c r="J207" s="14">
        <f t="shared" si="47"/>
        <v>994.84</v>
      </c>
    </row>
    <row r="208" spans="1:12" ht="33.75">
      <c r="A208" s="9" t="s">
        <v>444</v>
      </c>
      <c r="B208" s="11" t="s">
        <v>445</v>
      </c>
      <c r="C208" s="12" t="s">
        <v>61</v>
      </c>
      <c r="D208" s="13">
        <v>1</v>
      </c>
      <c r="E208" s="14">
        <f>Orçamento!J208</f>
        <v>31.63</v>
      </c>
      <c r="F208" s="25">
        <f>Orçamento!H208*0.85</f>
        <v>22.338000000000001</v>
      </c>
      <c r="G208" s="14">
        <f t="shared" si="44"/>
        <v>9.291999999999998</v>
      </c>
      <c r="H208" s="14">
        <f t="shared" si="45"/>
        <v>22.338000000000001</v>
      </c>
      <c r="I208" s="14">
        <f t="shared" si="46"/>
        <v>9.291999999999998</v>
      </c>
      <c r="J208" s="14">
        <f t="shared" si="47"/>
        <v>31.63</v>
      </c>
    </row>
    <row r="209" spans="1:10" ht="45">
      <c r="A209" s="9" t="s">
        <v>446</v>
      </c>
      <c r="B209" s="11" t="s">
        <v>447</v>
      </c>
      <c r="C209" s="12" t="s">
        <v>61</v>
      </c>
      <c r="D209" s="13">
        <v>1</v>
      </c>
      <c r="E209" s="14">
        <f>Orçamento!J209</f>
        <v>132.36000000000001</v>
      </c>
      <c r="F209" s="25">
        <f>Orçamento!H209*0.85</f>
        <v>93.483000000000004</v>
      </c>
      <c r="G209" s="14">
        <f t="shared" si="44"/>
        <v>38.87700000000001</v>
      </c>
      <c r="H209" s="14">
        <f t="shared" si="45"/>
        <v>93.483000000000004</v>
      </c>
      <c r="I209" s="14">
        <f t="shared" si="46"/>
        <v>38.87700000000001</v>
      </c>
      <c r="J209" s="14">
        <f t="shared" si="47"/>
        <v>132.36000000000001</v>
      </c>
    </row>
    <row r="210" spans="1:10" ht="45">
      <c r="A210" s="9" t="s">
        <v>448</v>
      </c>
      <c r="B210" s="11" t="s">
        <v>449</v>
      </c>
      <c r="C210" s="12" t="s">
        <v>61</v>
      </c>
      <c r="D210" s="13">
        <v>24</v>
      </c>
      <c r="E210" s="14">
        <f>Orçamento!J210</f>
        <v>74.849999999999994</v>
      </c>
      <c r="F210" s="25">
        <f>Orçamento!H210*0.85</f>
        <v>52.861499999999999</v>
      </c>
      <c r="G210" s="14">
        <f t="shared" si="44"/>
        <v>21.988499999999995</v>
      </c>
      <c r="H210" s="14">
        <f t="shared" si="45"/>
        <v>1268.6759999999999</v>
      </c>
      <c r="I210" s="14">
        <f t="shared" si="46"/>
        <v>527.72399999999993</v>
      </c>
      <c r="J210" s="14">
        <f t="shared" si="47"/>
        <v>1796.3999999999999</v>
      </c>
    </row>
    <row r="211" spans="1:10" ht="45">
      <c r="A211" s="9" t="s">
        <v>450</v>
      </c>
      <c r="B211" s="11" t="s">
        <v>451</v>
      </c>
      <c r="C211" s="12" t="s">
        <v>61</v>
      </c>
      <c r="D211" s="13">
        <v>2</v>
      </c>
      <c r="E211" s="14">
        <f>Orçamento!J211</f>
        <v>71.16</v>
      </c>
      <c r="F211" s="25">
        <f>Orçamento!H211*0.85</f>
        <v>50.2605</v>
      </c>
      <c r="G211" s="14">
        <f t="shared" si="44"/>
        <v>20.899499999999996</v>
      </c>
      <c r="H211" s="14">
        <f t="shared" si="45"/>
        <v>100.521</v>
      </c>
      <c r="I211" s="14">
        <f t="shared" si="46"/>
        <v>41.798999999999992</v>
      </c>
      <c r="J211" s="14">
        <f t="shared" si="47"/>
        <v>142.32</v>
      </c>
    </row>
    <row r="212" spans="1:10" ht="56.25">
      <c r="A212" s="9" t="s">
        <v>452</v>
      </c>
      <c r="B212" s="11" t="s">
        <v>453</v>
      </c>
      <c r="C212" s="12" t="s">
        <v>89</v>
      </c>
      <c r="D212" s="13">
        <v>2</v>
      </c>
      <c r="E212" s="14">
        <f>Orçamento!J212</f>
        <v>47.03</v>
      </c>
      <c r="F212" s="25">
        <f>Orçamento!H212*0.85</f>
        <v>33.217999999999996</v>
      </c>
      <c r="G212" s="14">
        <f t="shared" si="44"/>
        <v>13.812000000000005</v>
      </c>
      <c r="H212" s="14">
        <f t="shared" si="45"/>
        <v>66.435999999999993</v>
      </c>
      <c r="I212" s="14">
        <f t="shared" si="46"/>
        <v>27.624000000000009</v>
      </c>
      <c r="J212" s="14">
        <f t="shared" si="47"/>
        <v>94.06</v>
      </c>
    </row>
    <row r="213" spans="1:10" ht="45">
      <c r="A213" s="9" t="s">
        <v>454</v>
      </c>
      <c r="B213" s="11" t="s">
        <v>455</v>
      </c>
      <c r="C213" s="12" t="s">
        <v>89</v>
      </c>
      <c r="D213" s="13">
        <v>1</v>
      </c>
      <c r="E213" s="14">
        <f>Orçamento!J213</f>
        <v>82.32</v>
      </c>
      <c r="F213" s="25">
        <f>Orçamento!H213*0.85</f>
        <v>58.14</v>
      </c>
      <c r="G213" s="14">
        <f t="shared" si="44"/>
        <v>24.179999999999993</v>
      </c>
      <c r="H213" s="14">
        <f t="shared" si="45"/>
        <v>58.14</v>
      </c>
      <c r="I213" s="14">
        <f t="shared" si="46"/>
        <v>24.179999999999993</v>
      </c>
      <c r="J213" s="14">
        <f t="shared" si="47"/>
        <v>82.32</v>
      </c>
    </row>
    <row r="214" spans="1:10" ht="45">
      <c r="A214" s="9" t="s">
        <v>456</v>
      </c>
      <c r="B214" s="11" t="s">
        <v>457</v>
      </c>
      <c r="C214" s="12" t="s">
        <v>61</v>
      </c>
      <c r="D214" s="13">
        <v>2</v>
      </c>
      <c r="E214" s="14">
        <f>Orçamento!J214</f>
        <v>6.11</v>
      </c>
      <c r="F214" s="25">
        <f>Orçamento!H214*0.85</f>
        <v>4.3179999999999996</v>
      </c>
      <c r="G214" s="14">
        <f t="shared" si="44"/>
        <v>1.7920000000000007</v>
      </c>
      <c r="H214" s="14">
        <f t="shared" si="45"/>
        <v>8.6359999999999992</v>
      </c>
      <c r="I214" s="14">
        <f t="shared" si="46"/>
        <v>3.5840000000000014</v>
      </c>
      <c r="J214" s="14">
        <f t="shared" si="47"/>
        <v>12.22</v>
      </c>
    </row>
    <row r="215" spans="1:10" ht="45">
      <c r="A215" s="9" t="s">
        <v>458</v>
      </c>
      <c r="B215" s="11" t="s">
        <v>459</v>
      </c>
      <c r="C215" s="12" t="s">
        <v>61</v>
      </c>
      <c r="D215" s="13">
        <v>2</v>
      </c>
      <c r="E215" s="14">
        <f>Orçamento!J215</f>
        <v>19.440000000000001</v>
      </c>
      <c r="F215" s="25">
        <f>Orçamento!H215*0.85</f>
        <v>13.727499999999999</v>
      </c>
      <c r="G215" s="14">
        <f t="shared" si="44"/>
        <v>5.7125000000000021</v>
      </c>
      <c r="H215" s="14">
        <f t="shared" si="45"/>
        <v>27.454999999999998</v>
      </c>
      <c r="I215" s="14">
        <f t="shared" si="46"/>
        <v>11.425000000000004</v>
      </c>
      <c r="J215" s="14">
        <f t="shared" si="47"/>
        <v>38.880000000000003</v>
      </c>
    </row>
    <row r="216" spans="1:10" ht="56.25">
      <c r="A216" s="9" t="s">
        <v>460</v>
      </c>
      <c r="B216" s="11" t="s">
        <v>461</v>
      </c>
      <c r="C216" s="12" t="s">
        <v>61</v>
      </c>
      <c r="D216" s="13">
        <v>52</v>
      </c>
      <c r="E216" s="14">
        <f>Orçamento!J216</f>
        <v>2.9</v>
      </c>
      <c r="F216" s="25">
        <f>Orçamento!H216*0.85</f>
        <v>2.0485000000000002</v>
      </c>
      <c r="G216" s="14">
        <f t="shared" si="44"/>
        <v>0.8514999999999997</v>
      </c>
      <c r="H216" s="14">
        <f t="shared" si="45"/>
        <v>106.52200000000001</v>
      </c>
      <c r="I216" s="14">
        <f t="shared" si="46"/>
        <v>44.277999999999984</v>
      </c>
      <c r="J216" s="14">
        <f t="shared" si="47"/>
        <v>150.79999999999998</v>
      </c>
    </row>
    <row r="217" spans="1:10" ht="56.25">
      <c r="A217" s="9" t="s">
        <v>462</v>
      </c>
      <c r="B217" s="11" t="s">
        <v>463</v>
      </c>
      <c r="C217" s="12" t="s">
        <v>61</v>
      </c>
      <c r="D217" s="13">
        <v>1</v>
      </c>
      <c r="E217" s="14">
        <f>Orçamento!J217</f>
        <v>14.24</v>
      </c>
      <c r="F217" s="25">
        <f>Orçamento!H217*0.85</f>
        <v>10.0555</v>
      </c>
      <c r="G217" s="14">
        <f t="shared" si="44"/>
        <v>4.1844999999999999</v>
      </c>
      <c r="H217" s="14">
        <f t="shared" si="45"/>
        <v>10.0555</v>
      </c>
      <c r="I217" s="14">
        <f t="shared" si="46"/>
        <v>4.1844999999999999</v>
      </c>
      <c r="J217" s="14">
        <f t="shared" si="47"/>
        <v>14.24</v>
      </c>
    </row>
    <row r="218" spans="1:10" ht="45">
      <c r="A218" s="9" t="s">
        <v>464</v>
      </c>
      <c r="B218" s="11" t="s">
        <v>465</v>
      </c>
      <c r="C218" s="12" t="s">
        <v>61</v>
      </c>
      <c r="D218" s="13">
        <v>3</v>
      </c>
      <c r="E218" s="14">
        <f>Orçamento!J218</f>
        <v>6.79</v>
      </c>
      <c r="F218" s="25">
        <f>Orçamento!H218*0.85</f>
        <v>4.7939999999999996</v>
      </c>
      <c r="G218" s="14">
        <f t="shared" si="44"/>
        <v>1.9960000000000004</v>
      </c>
      <c r="H218" s="14">
        <f t="shared" si="45"/>
        <v>14.381999999999998</v>
      </c>
      <c r="I218" s="14">
        <f t="shared" si="46"/>
        <v>5.9880000000000013</v>
      </c>
      <c r="J218" s="14">
        <f t="shared" si="47"/>
        <v>20.369999999999997</v>
      </c>
    </row>
    <row r="219" spans="1:10" ht="45">
      <c r="A219" s="9" t="s">
        <v>466</v>
      </c>
      <c r="B219" s="11" t="s">
        <v>467</v>
      </c>
      <c r="C219" s="12" t="s">
        <v>61</v>
      </c>
      <c r="D219" s="13">
        <v>1</v>
      </c>
      <c r="E219" s="14">
        <f>Orçamento!J219</f>
        <v>7.86</v>
      </c>
      <c r="F219" s="25">
        <f>Orçamento!H219*0.85</f>
        <v>5.5505000000000004</v>
      </c>
      <c r="G219" s="14">
        <f t="shared" si="44"/>
        <v>2.3094999999999999</v>
      </c>
      <c r="H219" s="14">
        <f t="shared" si="45"/>
        <v>5.5505000000000004</v>
      </c>
      <c r="I219" s="14">
        <f t="shared" si="46"/>
        <v>2.3094999999999999</v>
      </c>
      <c r="J219" s="14">
        <f t="shared" si="47"/>
        <v>7.86</v>
      </c>
    </row>
    <row r="220" spans="1:10" ht="45">
      <c r="A220" s="9" t="s">
        <v>468</v>
      </c>
      <c r="B220" s="11" t="s">
        <v>469</v>
      </c>
      <c r="C220" s="12" t="s">
        <v>61</v>
      </c>
      <c r="D220" s="13">
        <v>1</v>
      </c>
      <c r="E220" s="14">
        <f>Orçamento!J220</f>
        <v>12.1</v>
      </c>
      <c r="F220" s="25">
        <f>Orçamento!H220*0.85</f>
        <v>8.5425000000000004</v>
      </c>
      <c r="G220" s="14">
        <f t="shared" si="44"/>
        <v>3.5574999999999992</v>
      </c>
      <c r="H220" s="14">
        <f t="shared" si="45"/>
        <v>8.5425000000000004</v>
      </c>
      <c r="I220" s="14">
        <f t="shared" si="46"/>
        <v>3.5574999999999992</v>
      </c>
      <c r="J220" s="14">
        <f t="shared" si="47"/>
        <v>12.1</v>
      </c>
    </row>
    <row r="221" spans="1:10" ht="33.75">
      <c r="A221" s="9" t="s">
        <v>470</v>
      </c>
      <c r="B221" s="11" t="s">
        <v>471</v>
      </c>
      <c r="C221" s="12" t="s">
        <v>61</v>
      </c>
      <c r="D221" s="13">
        <v>1</v>
      </c>
      <c r="E221" s="14">
        <f>Orçamento!J221</f>
        <v>5.96</v>
      </c>
      <c r="F221" s="25">
        <f>Orçamento!H221*0.85</f>
        <v>4.2075000000000005</v>
      </c>
      <c r="G221" s="14">
        <f t="shared" si="44"/>
        <v>1.7524999999999995</v>
      </c>
      <c r="H221" s="14">
        <f t="shared" si="45"/>
        <v>4.2075000000000005</v>
      </c>
      <c r="I221" s="14">
        <f t="shared" si="46"/>
        <v>1.7524999999999995</v>
      </c>
      <c r="J221" s="14">
        <f t="shared" si="47"/>
        <v>5.96</v>
      </c>
    </row>
    <row r="222" spans="1:10" ht="33.75">
      <c r="A222" s="9" t="s">
        <v>472</v>
      </c>
      <c r="B222" s="11" t="s">
        <v>473</v>
      </c>
      <c r="C222" s="12" t="s">
        <v>61</v>
      </c>
      <c r="D222" s="13">
        <v>81</v>
      </c>
      <c r="E222" s="14">
        <f>Orçamento!J222</f>
        <v>6.38</v>
      </c>
      <c r="F222" s="25">
        <f>Orçamento!H222*0.85</f>
        <v>4.5049999999999999</v>
      </c>
      <c r="G222" s="14">
        <f t="shared" si="44"/>
        <v>1.875</v>
      </c>
      <c r="H222" s="14">
        <f t="shared" si="45"/>
        <v>364.90499999999997</v>
      </c>
      <c r="I222" s="14">
        <f t="shared" si="46"/>
        <v>151.875</v>
      </c>
      <c r="J222" s="14">
        <f t="shared" si="47"/>
        <v>516.78</v>
      </c>
    </row>
    <row r="223" spans="1:10" ht="45">
      <c r="A223" s="9" t="s">
        <v>474</v>
      </c>
      <c r="B223" s="11" t="s">
        <v>475</v>
      </c>
      <c r="C223" s="12" t="s">
        <v>61</v>
      </c>
      <c r="D223" s="13">
        <v>1</v>
      </c>
      <c r="E223" s="14">
        <f>Orçamento!J223</f>
        <v>10.72</v>
      </c>
      <c r="F223" s="25">
        <f>Orçamento!H223*0.85</f>
        <v>7.5735000000000001</v>
      </c>
      <c r="G223" s="14">
        <f t="shared" si="44"/>
        <v>3.1465000000000005</v>
      </c>
      <c r="H223" s="14">
        <f t="shared" si="45"/>
        <v>7.5735000000000001</v>
      </c>
      <c r="I223" s="14">
        <f t="shared" si="46"/>
        <v>3.1465000000000005</v>
      </c>
      <c r="J223" s="14">
        <f t="shared" si="47"/>
        <v>10.72</v>
      </c>
    </row>
    <row r="224" spans="1:10" ht="33.75">
      <c r="A224" s="9" t="s">
        <v>476</v>
      </c>
      <c r="B224" s="11" t="s">
        <v>477</v>
      </c>
      <c r="C224" s="12" t="s">
        <v>61</v>
      </c>
      <c r="D224" s="13">
        <v>25</v>
      </c>
      <c r="E224" s="14">
        <f>Orçamento!J224</f>
        <v>12.73</v>
      </c>
      <c r="F224" s="25">
        <f>Orçamento!H224*0.85</f>
        <v>8.9930000000000003</v>
      </c>
      <c r="G224" s="14">
        <f t="shared" si="44"/>
        <v>3.7370000000000001</v>
      </c>
      <c r="H224" s="14">
        <f t="shared" si="45"/>
        <v>224.82500000000002</v>
      </c>
      <c r="I224" s="14">
        <f t="shared" si="46"/>
        <v>93.424999999999997</v>
      </c>
      <c r="J224" s="14">
        <f t="shared" si="47"/>
        <v>318.25</v>
      </c>
    </row>
    <row r="225" spans="1:10" ht="33.75">
      <c r="A225" s="9" t="s">
        <v>478</v>
      </c>
      <c r="B225" s="11" t="s">
        <v>479</v>
      </c>
      <c r="C225" s="12" t="s">
        <v>61</v>
      </c>
      <c r="D225" s="13">
        <v>1</v>
      </c>
      <c r="E225" s="14">
        <f>Orçamento!J225</f>
        <v>28.6</v>
      </c>
      <c r="F225" s="25">
        <f>Orçamento!H225*0.85</f>
        <v>20.196000000000002</v>
      </c>
      <c r="G225" s="14">
        <f t="shared" si="44"/>
        <v>8.4039999999999999</v>
      </c>
      <c r="H225" s="14">
        <f t="shared" si="45"/>
        <v>20.196000000000002</v>
      </c>
      <c r="I225" s="14">
        <f t="shared" si="46"/>
        <v>8.4039999999999999</v>
      </c>
      <c r="J225" s="14">
        <f t="shared" si="47"/>
        <v>28.6</v>
      </c>
    </row>
    <row r="226" spans="1:10" ht="45">
      <c r="A226" s="9" t="s">
        <v>480</v>
      </c>
      <c r="B226" s="11" t="s">
        <v>481</v>
      </c>
      <c r="C226" s="12" t="s">
        <v>89</v>
      </c>
      <c r="D226" s="13">
        <v>298.60000000000002</v>
      </c>
      <c r="E226" s="14">
        <f>Orçamento!J226</f>
        <v>20.6</v>
      </c>
      <c r="F226" s="25">
        <f>Orçamento!H226*0.85</f>
        <v>14.552</v>
      </c>
      <c r="G226" s="14">
        <f t="shared" si="44"/>
        <v>6.0480000000000018</v>
      </c>
      <c r="H226" s="14">
        <f t="shared" si="45"/>
        <v>4345.2272000000003</v>
      </c>
      <c r="I226" s="14">
        <f t="shared" si="46"/>
        <v>1805.9328000000007</v>
      </c>
      <c r="J226" s="14">
        <f t="shared" si="47"/>
        <v>6151.1600000000008</v>
      </c>
    </row>
    <row r="227" spans="1:10" ht="45">
      <c r="A227" s="9" t="s">
        <v>482</v>
      </c>
      <c r="B227" s="11" t="s">
        <v>483</v>
      </c>
      <c r="C227" s="12" t="s">
        <v>89</v>
      </c>
      <c r="D227" s="13">
        <v>31.4</v>
      </c>
      <c r="E227" s="14">
        <f>Orçamento!J227</f>
        <v>27.9</v>
      </c>
      <c r="F227" s="25">
        <f>Orçamento!H227*0.85</f>
        <v>19.702999999999999</v>
      </c>
      <c r="G227" s="14">
        <f t="shared" si="44"/>
        <v>8.1969999999999992</v>
      </c>
      <c r="H227" s="14">
        <f t="shared" si="45"/>
        <v>618.67419999999993</v>
      </c>
      <c r="I227" s="14">
        <f t="shared" si="46"/>
        <v>257.38579999999996</v>
      </c>
      <c r="J227" s="14">
        <f t="shared" si="47"/>
        <v>876.06</v>
      </c>
    </row>
    <row r="228" spans="1:10" ht="33.75">
      <c r="A228" s="9" t="s">
        <v>484</v>
      </c>
      <c r="B228" s="11" t="s">
        <v>485</v>
      </c>
      <c r="C228" s="12" t="s">
        <v>89</v>
      </c>
      <c r="D228" s="13">
        <v>0.1</v>
      </c>
      <c r="E228" s="14">
        <f>Orçamento!J228</f>
        <v>12.88</v>
      </c>
      <c r="F228" s="25">
        <f>Orçamento!H228*0.85</f>
        <v>9.0949999999999989</v>
      </c>
      <c r="G228" s="14">
        <f t="shared" si="44"/>
        <v>3.7850000000000019</v>
      </c>
      <c r="H228" s="14">
        <f t="shared" si="45"/>
        <v>0.90949999999999998</v>
      </c>
      <c r="I228" s="14">
        <f t="shared" si="46"/>
        <v>0.37850000000000023</v>
      </c>
      <c r="J228" s="14">
        <f t="shared" si="47"/>
        <v>1.2880000000000003</v>
      </c>
    </row>
    <row r="229" spans="1:10" ht="33.75">
      <c r="A229" s="9" t="s">
        <v>486</v>
      </c>
      <c r="B229" s="11" t="s">
        <v>487</v>
      </c>
      <c r="C229" s="12" t="s">
        <v>61</v>
      </c>
      <c r="D229" s="13">
        <v>37</v>
      </c>
      <c r="E229" s="14">
        <f>Orçamento!J229</f>
        <v>8.83</v>
      </c>
      <c r="F229" s="25">
        <f>Orçamento!H229*0.85</f>
        <v>6.2389999999999999</v>
      </c>
      <c r="G229" s="14">
        <f t="shared" si="44"/>
        <v>2.5910000000000002</v>
      </c>
      <c r="H229" s="14">
        <f t="shared" si="45"/>
        <v>230.84299999999999</v>
      </c>
      <c r="I229" s="14">
        <f t="shared" si="46"/>
        <v>95.867000000000004</v>
      </c>
      <c r="J229" s="14">
        <f t="shared" si="47"/>
        <v>326.70999999999998</v>
      </c>
    </row>
    <row r="230" spans="1:10" ht="33.75">
      <c r="A230" s="9" t="s">
        <v>488</v>
      </c>
      <c r="B230" s="11" t="s">
        <v>489</v>
      </c>
      <c r="C230" s="12" t="s">
        <v>61</v>
      </c>
      <c r="D230" s="13">
        <v>1</v>
      </c>
      <c r="E230" s="14">
        <f>Orçamento!J230</f>
        <v>9.2200000000000006</v>
      </c>
      <c r="F230" s="25">
        <f>Orçamento!H230*0.85</f>
        <v>6.5110000000000001</v>
      </c>
      <c r="G230" s="14">
        <f t="shared" si="44"/>
        <v>2.7090000000000005</v>
      </c>
      <c r="H230" s="14">
        <f t="shared" si="45"/>
        <v>6.5110000000000001</v>
      </c>
      <c r="I230" s="14">
        <f t="shared" si="46"/>
        <v>2.7090000000000005</v>
      </c>
      <c r="J230" s="14">
        <f t="shared" si="47"/>
        <v>9.2200000000000006</v>
      </c>
    </row>
    <row r="231" spans="1:10" ht="45">
      <c r="A231" s="9" t="s">
        <v>490</v>
      </c>
      <c r="B231" s="11" t="s">
        <v>491</v>
      </c>
      <c r="C231" s="12" t="s">
        <v>61</v>
      </c>
      <c r="D231" s="13">
        <v>2</v>
      </c>
      <c r="E231" s="14">
        <f>Orçamento!J231</f>
        <v>26.02</v>
      </c>
      <c r="F231" s="25">
        <f>Orçamento!H231*0.85</f>
        <v>18.376999999999999</v>
      </c>
      <c r="G231" s="14">
        <f t="shared" si="44"/>
        <v>7.6430000000000007</v>
      </c>
      <c r="H231" s="14">
        <f t="shared" si="45"/>
        <v>36.753999999999998</v>
      </c>
      <c r="I231" s="14">
        <f t="shared" si="46"/>
        <v>15.286000000000001</v>
      </c>
      <c r="J231" s="14">
        <f t="shared" si="47"/>
        <v>52.04</v>
      </c>
    </row>
    <row r="232" spans="1:10" ht="45">
      <c r="A232" s="9" t="s">
        <v>492</v>
      </c>
      <c r="B232" s="11" t="s">
        <v>493</v>
      </c>
      <c r="C232" s="12" t="s">
        <v>61</v>
      </c>
      <c r="D232" s="13">
        <v>15</v>
      </c>
      <c r="E232" s="14">
        <f>Orçamento!J232</f>
        <v>16.84</v>
      </c>
      <c r="F232" s="25">
        <f>Orçamento!H232*0.85</f>
        <v>11.891500000000001</v>
      </c>
      <c r="G232" s="14">
        <f t="shared" si="44"/>
        <v>4.9484999999999992</v>
      </c>
      <c r="H232" s="14">
        <f t="shared" si="45"/>
        <v>178.3725</v>
      </c>
      <c r="I232" s="14">
        <f t="shared" si="46"/>
        <v>74.227499999999992</v>
      </c>
      <c r="J232" s="14">
        <f t="shared" si="47"/>
        <v>252.6</v>
      </c>
    </row>
    <row r="233" spans="1:10" ht="45">
      <c r="A233" s="9" t="s">
        <v>494</v>
      </c>
      <c r="B233" s="11" t="s">
        <v>495</v>
      </c>
      <c r="C233" s="12" t="s">
        <v>61</v>
      </c>
      <c r="D233" s="13">
        <v>1</v>
      </c>
      <c r="E233" s="14">
        <f>Orçamento!J233</f>
        <v>16.27</v>
      </c>
      <c r="F233" s="25">
        <f>Orçamento!H233*0.85</f>
        <v>11.491999999999999</v>
      </c>
      <c r="G233" s="14">
        <f t="shared" si="44"/>
        <v>4.7780000000000005</v>
      </c>
      <c r="H233" s="14">
        <f t="shared" si="45"/>
        <v>11.491999999999999</v>
      </c>
      <c r="I233" s="14">
        <f t="shared" si="46"/>
        <v>4.7780000000000005</v>
      </c>
      <c r="J233" s="14">
        <f t="shared" si="47"/>
        <v>16.27</v>
      </c>
    </row>
    <row r="234" spans="1:10" ht="56.25">
      <c r="A234" s="9" t="s">
        <v>496</v>
      </c>
      <c r="B234" s="11" t="s">
        <v>497</v>
      </c>
      <c r="C234" s="12" t="s">
        <v>61</v>
      </c>
      <c r="D234" s="13">
        <v>8</v>
      </c>
      <c r="E234" s="14">
        <f>Orçamento!J234</f>
        <v>13.49</v>
      </c>
      <c r="F234" s="25">
        <f>Orçamento!H234*0.85</f>
        <v>9.5285000000000011</v>
      </c>
      <c r="G234" s="14">
        <f t="shared" si="44"/>
        <v>3.9614999999999991</v>
      </c>
      <c r="H234" s="14">
        <f t="shared" si="45"/>
        <v>76.228000000000009</v>
      </c>
      <c r="I234" s="14">
        <f t="shared" si="46"/>
        <v>31.691999999999993</v>
      </c>
      <c r="J234" s="14">
        <f t="shared" si="47"/>
        <v>107.92</v>
      </c>
    </row>
    <row r="235" spans="1:10" ht="56.25">
      <c r="A235" s="9" t="s">
        <v>498</v>
      </c>
      <c r="B235" s="11" t="s">
        <v>499</v>
      </c>
      <c r="C235" s="12" t="s">
        <v>61</v>
      </c>
      <c r="D235" s="13">
        <v>49</v>
      </c>
      <c r="E235" s="14">
        <f>Orçamento!J235</f>
        <v>10.88</v>
      </c>
      <c r="F235" s="25">
        <f>Orçamento!H235*0.85</f>
        <v>7.6839999999999993</v>
      </c>
      <c r="G235" s="14">
        <f t="shared" si="44"/>
        <v>3.1960000000000015</v>
      </c>
      <c r="H235" s="14">
        <f t="shared" si="45"/>
        <v>376.51599999999996</v>
      </c>
      <c r="I235" s="14">
        <f t="shared" si="46"/>
        <v>156.60400000000007</v>
      </c>
      <c r="J235" s="14">
        <f t="shared" si="47"/>
        <v>533.12</v>
      </c>
    </row>
    <row r="236" spans="1:10" ht="22.5">
      <c r="A236" s="9" t="s">
        <v>500</v>
      </c>
      <c r="B236" s="11" t="s">
        <v>501</v>
      </c>
      <c r="C236" s="12" t="s">
        <v>61</v>
      </c>
      <c r="D236" s="13">
        <v>1</v>
      </c>
      <c r="E236" s="14">
        <f>Orçamento!J236</f>
        <v>9960.2900000000009</v>
      </c>
      <c r="F236" s="25">
        <f>Orçamento!H236*0.85</f>
        <v>7034.6850000000004</v>
      </c>
      <c r="G236" s="14">
        <f t="shared" si="44"/>
        <v>2925.6050000000005</v>
      </c>
      <c r="H236" s="14">
        <f t="shared" si="45"/>
        <v>7034.6850000000004</v>
      </c>
      <c r="I236" s="14">
        <f t="shared" si="46"/>
        <v>2925.6050000000005</v>
      </c>
      <c r="J236" s="14">
        <f t="shared" si="47"/>
        <v>9960.2900000000009</v>
      </c>
    </row>
    <row r="237" spans="1:10" ht="22.5">
      <c r="A237" s="9" t="s">
        <v>502</v>
      </c>
      <c r="B237" s="11" t="s">
        <v>503</v>
      </c>
      <c r="C237" s="12" t="s">
        <v>61</v>
      </c>
      <c r="D237" s="13">
        <v>1</v>
      </c>
      <c r="E237" s="14">
        <f>Orçamento!J237</f>
        <v>5630.06</v>
      </c>
      <c r="F237" s="25">
        <f>Orçamento!H237*0.85</f>
        <v>3976.3594999999996</v>
      </c>
      <c r="G237" s="14">
        <f t="shared" si="44"/>
        <v>1653.7005000000008</v>
      </c>
      <c r="H237" s="14">
        <f t="shared" si="45"/>
        <v>3976.3594999999996</v>
      </c>
      <c r="I237" s="14">
        <f t="shared" si="46"/>
        <v>1653.7005000000008</v>
      </c>
      <c r="J237" s="14">
        <f t="shared" si="47"/>
        <v>5630.06</v>
      </c>
    </row>
    <row r="238" spans="1:10" ht="45">
      <c r="A238" s="9" t="s">
        <v>504</v>
      </c>
      <c r="B238" s="11" t="s">
        <v>505</v>
      </c>
      <c r="C238" s="12" t="s">
        <v>61</v>
      </c>
      <c r="D238" s="13">
        <v>8</v>
      </c>
      <c r="E238" s="14">
        <f>Orçamento!J238</f>
        <v>13.58</v>
      </c>
      <c r="F238" s="25">
        <f>Orçamento!H238*0.85</f>
        <v>9.5879999999999992</v>
      </c>
      <c r="G238" s="14">
        <f t="shared" si="44"/>
        <v>3.9920000000000009</v>
      </c>
      <c r="H238" s="14">
        <f t="shared" si="45"/>
        <v>76.703999999999994</v>
      </c>
      <c r="I238" s="14">
        <f t="shared" si="46"/>
        <v>31.936000000000007</v>
      </c>
      <c r="J238" s="14">
        <f t="shared" si="47"/>
        <v>108.64</v>
      </c>
    </row>
    <row r="239" spans="1:10">
      <c r="A239" s="9" t="s">
        <v>506</v>
      </c>
      <c r="B239" s="11" t="s">
        <v>507</v>
      </c>
      <c r="C239" s="12" t="s">
        <v>61</v>
      </c>
      <c r="D239" s="13">
        <v>1</v>
      </c>
      <c r="E239" s="14">
        <f>Orçamento!J239</f>
        <v>717.03</v>
      </c>
      <c r="F239" s="25">
        <f>Orçamento!H239*0.85</f>
        <v>506.42149999999998</v>
      </c>
      <c r="G239" s="14">
        <f t="shared" si="44"/>
        <v>210.60849999999999</v>
      </c>
      <c r="H239" s="14">
        <f t="shared" si="45"/>
        <v>506.42149999999998</v>
      </c>
      <c r="I239" s="14">
        <f t="shared" si="46"/>
        <v>210.60849999999999</v>
      </c>
      <c r="J239" s="14">
        <f t="shared" si="47"/>
        <v>717.03</v>
      </c>
    </row>
    <row r="240" spans="1:10" ht="45">
      <c r="A240" s="9" t="s">
        <v>508</v>
      </c>
      <c r="B240" s="11" t="s">
        <v>509</v>
      </c>
      <c r="C240" s="12" t="s">
        <v>289</v>
      </c>
      <c r="D240" s="13">
        <v>1</v>
      </c>
      <c r="E240" s="14">
        <f>Orçamento!J240</f>
        <v>1966.49</v>
      </c>
      <c r="F240" s="25">
        <f>Orçamento!H240*0.85</f>
        <v>1388.883</v>
      </c>
      <c r="G240" s="14">
        <f t="shared" si="44"/>
        <v>577.60699999999997</v>
      </c>
      <c r="H240" s="14">
        <f t="shared" si="45"/>
        <v>1388.883</v>
      </c>
      <c r="I240" s="14">
        <f t="shared" si="46"/>
        <v>577.60699999999997</v>
      </c>
      <c r="J240" s="14">
        <f t="shared" si="47"/>
        <v>1966.49</v>
      </c>
    </row>
    <row r="241" spans="1:12">
      <c r="A241" s="9" t="s">
        <v>510</v>
      </c>
      <c r="B241" s="40" t="s">
        <v>511</v>
      </c>
      <c r="C241" s="46"/>
      <c r="D241" s="46"/>
      <c r="E241" s="46"/>
      <c r="F241" s="46"/>
      <c r="G241" s="46"/>
      <c r="H241" s="46"/>
      <c r="I241" s="46"/>
      <c r="J241" s="46"/>
      <c r="K241" s="46"/>
      <c r="L241" s="2" t="s">
        <v>48</v>
      </c>
    </row>
    <row r="242" spans="1:12" ht="56.25">
      <c r="A242" s="9" t="s">
        <v>512</v>
      </c>
      <c r="B242" s="11" t="s">
        <v>513</v>
      </c>
      <c r="C242" s="12" t="s">
        <v>61</v>
      </c>
      <c r="D242" s="13">
        <v>1</v>
      </c>
      <c r="E242" s="14">
        <f>Orçamento!J242</f>
        <v>5188.57</v>
      </c>
      <c r="F242" s="25">
        <f>Orçamento!H242*0.85</f>
        <v>3664.5454999999997</v>
      </c>
      <c r="G242" s="14">
        <f t="shared" ref="G242:G284" si="48">E242-F242</f>
        <v>1524.0245</v>
      </c>
      <c r="H242" s="14">
        <f t="shared" ref="H242:H284" si="49">F242*D242</f>
        <v>3664.5454999999997</v>
      </c>
      <c r="I242" s="14">
        <f t="shared" ref="I242:I284" si="50">G242*D242</f>
        <v>1524.0245</v>
      </c>
      <c r="J242" s="14">
        <f t="shared" ref="J242:J284" si="51">I242+H242</f>
        <v>5188.57</v>
      </c>
    </row>
    <row r="243" spans="1:12" ht="67.5">
      <c r="A243" s="9" t="s">
        <v>514</v>
      </c>
      <c r="B243" s="11" t="s">
        <v>515</v>
      </c>
      <c r="C243" s="12" t="s">
        <v>61</v>
      </c>
      <c r="D243" s="13">
        <v>1</v>
      </c>
      <c r="E243" s="14">
        <f>Orçamento!J243</f>
        <v>7800.51</v>
      </c>
      <c r="F243" s="25">
        <f>Orçamento!H243*0.85</f>
        <v>5509.2920000000004</v>
      </c>
      <c r="G243" s="14">
        <f t="shared" si="48"/>
        <v>2291.2179999999998</v>
      </c>
      <c r="H243" s="14">
        <f t="shared" si="49"/>
        <v>5509.2920000000004</v>
      </c>
      <c r="I243" s="14">
        <f t="shared" si="50"/>
        <v>2291.2179999999998</v>
      </c>
      <c r="J243" s="14">
        <f t="shared" si="51"/>
        <v>7800.51</v>
      </c>
    </row>
    <row r="244" spans="1:12" ht="45">
      <c r="A244" s="9" t="s">
        <v>516</v>
      </c>
      <c r="B244" s="11" t="s">
        <v>517</v>
      </c>
      <c r="C244" s="12" t="s">
        <v>61</v>
      </c>
      <c r="D244" s="13">
        <v>1</v>
      </c>
      <c r="E244" s="14">
        <f>Orçamento!J244</f>
        <v>147.41999999999999</v>
      </c>
      <c r="F244" s="25">
        <f>Orçamento!H244*0.85</f>
        <v>104.11649999999999</v>
      </c>
      <c r="G244" s="14">
        <f t="shared" si="48"/>
        <v>43.3035</v>
      </c>
      <c r="H244" s="14">
        <f t="shared" si="49"/>
        <v>104.11649999999999</v>
      </c>
      <c r="I244" s="14">
        <f t="shared" si="50"/>
        <v>43.3035</v>
      </c>
      <c r="J244" s="14">
        <f t="shared" si="51"/>
        <v>147.41999999999999</v>
      </c>
    </row>
    <row r="245" spans="1:12" ht="45">
      <c r="A245" s="9" t="s">
        <v>518</v>
      </c>
      <c r="B245" s="11" t="s">
        <v>519</v>
      </c>
      <c r="C245" s="12" t="s">
        <v>61</v>
      </c>
      <c r="D245" s="13">
        <v>1</v>
      </c>
      <c r="E245" s="14">
        <f>Orçamento!J245</f>
        <v>40.22</v>
      </c>
      <c r="F245" s="25">
        <f>Orçamento!H245*0.85</f>
        <v>28.407</v>
      </c>
      <c r="G245" s="14">
        <f t="shared" si="48"/>
        <v>11.812999999999999</v>
      </c>
      <c r="H245" s="14">
        <f t="shared" si="49"/>
        <v>28.407</v>
      </c>
      <c r="I245" s="14">
        <f t="shared" si="50"/>
        <v>11.812999999999999</v>
      </c>
      <c r="J245" s="14">
        <f t="shared" si="51"/>
        <v>40.22</v>
      </c>
    </row>
    <row r="246" spans="1:12">
      <c r="A246" s="9" t="s">
        <v>520</v>
      </c>
      <c r="B246" s="11" t="s">
        <v>521</v>
      </c>
      <c r="C246" s="12" t="s">
        <v>61</v>
      </c>
      <c r="D246" s="13">
        <v>4</v>
      </c>
      <c r="E246" s="14">
        <f>Orçamento!J246</f>
        <v>509.38</v>
      </c>
      <c r="F246" s="25">
        <f>Orçamento!H246*0.85</f>
        <v>359.76249999999999</v>
      </c>
      <c r="G246" s="14">
        <f t="shared" si="48"/>
        <v>149.61750000000001</v>
      </c>
      <c r="H246" s="14">
        <f t="shared" si="49"/>
        <v>1439.05</v>
      </c>
      <c r="I246" s="14">
        <f t="shared" si="50"/>
        <v>598.47</v>
      </c>
      <c r="J246" s="14">
        <f t="shared" si="51"/>
        <v>2037.52</v>
      </c>
    </row>
    <row r="247" spans="1:12" ht="56.25">
      <c r="A247" s="9" t="s">
        <v>522</v>
      </c>
      <c r="B247" s="11" t="s">
        <v>523</v>
      </c>
      <c r="C247" s="12" t="s">
        <v>61</v>
      </c>
      <c r="D247" s="13">
        <v>17</v>
      </c>
      <c r="E247" s="14">
        <f>Orçamento!J247</f>
        <v>57.17</v>
      </c>
      <c r="F247" s="25">
        <f>Orçamento!H247*0.85</f>
        <v>40.375</v>
      </c>
      <c r="G247" s="14">
        <f t="shared" si="48"/>
        <v>16.795000000000002</v>
      </c>
      <c r="H247" s="14">
        <f t="shared" si="49"/>
        <v>686.375</v>
      </c>
      <c r="I247" s="14">
        <f t="shared" si="50"/>
        <v>285.51500000000004</v>
      </c>
      <c r="J247" s="14">
        <f t="shared" si="51"/>
        <v>971.8900000000001</v>
      </c>
    </row>
    <row r="248" spans="1:12" ht="45">
      <c r="A248" s="9" t="s">
        <v>524</v>
      </c>
      <c r="B248" s="11" t="s">
        <v>525</v>
      </c>
      <c r="C248" s="12" t="s">
        <v>61</v>
      </c>
      <c r="D248" s="13">
        <v>1</v>
      </c>
      <c r="E248" s="14">
        <f>Orçamento!J248</f>
        <v>83.31</v>
      </c>
      <c r="F248" s="25">
        <f>Orçamento!H248*0.85</f>
        <v>58.836999999999996</v>
      </c>
      <c r="G248" s="14">
        <f t="shared" si="48"/>
        <v>24.473000000000006</v>
      </c>
      <c r="H248" s="14">
        <f t="shared" si="49"/>
        <v>58.836999999999996</v>
      </c>
      <c r="I248" s="14">
        <f t="shared" si="50"/>
        <v>24.473000000000006</v>
      </c>
      <c r="J248" s="14">
        <f t="shared" si="51"/>
        <v>83.31</v>
      </c>
    </row>
    <row r="249" spans="1:12" ht="45">
      <c r="A249" s="9" t="s">
        <v>526</v>
      </c>
      <c r="B249" s="11" t="s">
        <v>527</v>
      </c>
      <c r="C249" s="12" t="s">
        <v>61</v>
      </c>
      <c r="D249" s="13">
        <v>3</v>
      </c>
      <c r="E249" s="14">
        <f>Orçamento!J249</f>
        <v>17.27</v>
      </c>
      <c r="F249" s="25">
        <f>Orçamento!H249*0.85</f>
        <v>12.1975</v>
      </c>
      <c r="G249" s="14">
        <f t="shared" si="48"/>
        <v>5.0724999999999998</v>
      </c>
      <c r="H249" s="14">
        <f t="shared" si="49"/>
        <v>36.592500000000001</v>
      </c>
      <c r="I249" s="14">
        <f t="shared" si="50"/>
        <v>15.217499999999999</v>
      </c>
      <c r="J249" s="14">
        <f t="shared" si="51"/>
        <v>51.81</v>
      </c>
    </row>
    <row r="250" spans="1:12" ht="22.5">
      <c r="A250" s="9" t="s">
        <v>528</v>
      </c>
      <c r="B250" s="11" t="s">
        <v>529</v>
      </c>
      <c r="C250" s="12" t="s">
        <v>61</v>
      </c>
      <c r="D250" s="13">
        <v>29</v>
      </c>
      <c r="E250" s="14">
        <f>Orçamento!J250</f>
        <v>9.2799999999999994</v>
      </c>
      <c r="F250" s="25">
        <f>Orçamento!H250*0.85</f>
        <v>6.5534999999999997</v>
      </c>
      <c r="G250" s="14">
        <f t="shared" si="48"/>
        <v>2.7264999999999997</v>
      </c>
      <c r="H250" s="14">
        <f t="shared" si="49"/>
        <v>190.05149999999998</v>
      </c>
      <c r="I250" s="14">
        <f t="shared" si="50"/>
        <v>79.068499999999986</v>
      </c>
      <c r="J250" s="14">
        <f t="shared" si="51"/>
        <v>269.11999999999995</v>
      </c>
    </row>
    <row r="251" spans="1:12" ht="45">
      <c r="A251" s="9" t="s">
        <v>530</v>
      </c>
      <c r="B251" s="11" t="s">
        <v>531</v>
      </c>
      <c r="C251" s="12" t="s">
        <v>61</v>
      </c>
      <c r="D251" s="13">
        <v>30</v>
      </c>
      <c r="E251" s="14">
        <f>Orçamento!J251</f>
        <v>7.81</v>
      </c>
      <c r="F251" s="25">
        <f>Orçamento!H251*0.85</f>
        <v>5.5164999999999997</v>
      </c>
      <c r="G251" s="14">
        <f t="shared" si="48"/>
        <v>2.2934999999999999</v>
      </c>
      <c r="H251" s="14">
        <f t="shared" si="49"/>
        <v>165.495</v>
      </c>
      <c r="I251" s="14">
        <f t="shared" si="50"/>
        <v>68.804999999999993</v>
      </c>
      <c r="J251" s="14">
        <f t="shared" si="51"/>
        <v>234.3</v>
      </c>
    </row>
    <row r="252" spans="1:12" ht="33.75">
      <c r="A252" s="9" t="s">
        <v>532</v>
      </c>
      <c r="B252" s="11" t="s">
        <v>533</v>
      </c>
      <c r="C252" s="12" t="s">
        <v>61</v>
      </c>
      <c r="D252" s="13">
        <v>10</v>
      </c>
      <c r="E252" s="14">
        <f>Orçamento!J252</f>
        <v>42.78</v>
      </c>
      <c r="F252" s="25">
        <f>Orçamento!H252*0.85</f>
        <v>30.217499999999998</v>
      </c>
      <c r="G252" s="14">
        <f t="shared" si="48"/>
        <v>12.562500000000004</v>
      </c>
      <c r="H252" s="14">
        <f t="shared" si="49"/>
        <v>302.17499999999995</v>
      </c>
      <c r="I252" s="14">
        <f t="shared" si="50"/>
        <v>125.62500000000003</v>
      </c>
      <c r="J252" s="14">
        <f t="shared" si="51"/>
        <v>427.79999999999995</v>
      </c>
    </row>
    <row r="253" spans="1:12" ht="56.25">
      <c r="A253" s="9" t="s">
        <v>534</v>
      </c>
      <c r="B253" s="11" t="s">
        <v>535</v>
      </c>
      <c r="C253" s="12" t="s">
        <v>61</v>
      </c>
      <c r="D253" s="13">
        <v>8</v>
      </c>
      <c r="E253" s="14">
        <f>Orçamento!J253</f>
        <v>30.98</v>
      </c>
      <c r="F253" s="25">
        <f>Orçamento!H253*0.85</f>
        <v>21.878999999999998</v>
      </c>
      <c r="G253" s="14">
        <f t="shared" si="48"/>
        <v>9.1010000000000026</v>
      </c>
      <c r="H253" s="14">
        <f t="shared" si="49"/>
        <v>175.03199999999998</v>
      </c>
      <c r="I253" s="14">
        <f t="shared" si="50"/>
        <v>72.808000000000021</v>
      </c>
      <c r="J253" s="14">
        <f t="shared" si="51"/>
        <v>247.84</v>
      </c>
    </row>
    <row r="254" spans="1:12" ht="56.25">
      <c r="A254" s="9" t="s">
        <v>536</v>
      </c>
      <c r="B254" s="11" t="s">
        <v>537</v>
      </c>
      <c r="C254" s="12" t="s">
        <v>61</v>
      </c>
      <c r="D254" s="13">
        <v>49</v>
      </c>
      <c r="E254" s="14">
        <f>Orçamento!J254</f>
        <v>10.23</v>
      </c>
      <c r="F254" s="25">
        <f>Orçamento!H254*0.85</f>
        <v>7.2249999999999996</v>
      </c>
      <c r="G254" s="14">
        <f t="shared" si="48"/>
        <v>3.0050000000000008</v>
      </c>
      <c r="H254" s="14">
        <f t="shared" si="49"/>
        <v>354.02499999999998</v>
      </c>
      <c r="I254" s="14">
        <f t="shared" si="50"/>
        <v>147.24500000000003</v>
      </c>
      <c r="J254" s="14">
        <f t="shared" si="51"/>
        <v>501.27</v>
      </c>
    </row>
    <row r="255" spans="1:12" ht="56.25">
      <c r="A255" s="9" t="s">
        <v>538</v>
      </c>
      <c r="B255" s="11" t="s">
        <v>539</v>
      </c>
      <c r="C255" s="12" t="s">
        <v>61</v>
      </c>
      <c r="D255" s="13">
        <v>25</v>
      </c>
      <c r="E255" s="14">
        <f>Orçamento!J255</f>
        <v>8.57</v>
      </c>
      <c r="F255" s="25">
        <f>Orçamento!H255*0.85</f>
        <v>6.0519999999999996</v>
      </c>
      <c r="G255" s="14">
        <f t="shared" si="48"/>
        <v>2.5180000000000007</v>
      </c>
      <c r="H255" s="14">
        <f t="shared" si="49"/>
        <v>151.29999999999998</v>
      </c>
      <c r="I255" s="14">
        <f t="shared" si="50"/>
        <v>62.950000000000017</v>
      </c>
      <c r="J255" s="14">
        <f t="shared" si="51"/>
        <v>214.25</v>
      </c>
    </row>
    <row r="256" spans="1:12" ht="56.25">
      <c r="A256" s="9" t="s">
        <v>540</v>
      </c>
      <c r="B256" s="11" t="s">
        <v>541</v>
      </c>
      <c r="C256" s="12" t="s">
        <v>61</v>
      </c>
      <c r="D256" s="13">
        <v>25</v>
      </c>
      <c r="E256" s="14">
        <f>Orçamento!J256</f>
        <v>12.01</v>
      </c>
      <c r="F256" s="25">
        <f>Orçamento!H256*0.85</f>
        <v>8.4830000000000005</v>
      </c>
      <c r="G256" s="14">
        <f t="shared" si="48"/>
        <v>3.5269999999999992</v>
      </c>
      <c r="H256" s="14">
        <f t="shared" si="49"/>
        <v>212.07500000000002</v>
      </c>
      <c r="I256" s="14">
        <f t="shared" si="50"/>
        <v>88.174999999999983</v>
      </c>
      <c r="J256" s="14">
        <f t="shared" si="51"/>
        <v>300.25</v>
      </c>
    </row>
    <row r="257" spans="1:10" ht="56.25">
      <c r="A257" s="9" t="s">
        <v>542</v>
      </c>
      <c r="B257" s="11" t="s">
        <v>543</v>
      </c>
      <c r="C257" s="12" t="s">
        <v>61</v>
      </c>
      <c r="D257" s="13">
        <v>3</v>
      </c>
      <c r="E257" s="14">
        <f>Orçamento!J257</f>
        <v>17.5</v>
      </c>
      <c r="F257" s="25">
        <f>Orçamento!H257*0.85</f>
        <v>12.358999999999998</v>
      </c>
      <c r="G257" s="14">
        <f t="shared" si="48"/>
        <v>5.1410000000000018</v>
      </c>
      <c r="H257" s="14">
        <f t="shared" si="49"/>
        <v>37.076999999999998</v>
      </c>
      <c r="I257" s="14">
        <f t="shared" si="50"/>
        <v>15.423000000000005</v>
      </c>
      <c r="J257" s="14">
        <f t="shared" si="51"/>
        <v>52.5</v>
      </c>
    </row>
    <row r="258" spans="1:10" ht="56.25">
      <c r="A258" s="9" t="s">
        <v>544</v>
      </c>
      <c r="B258" s="11" t="s">
        <v>545</v>
      </c>
      <c r="C258" s="12" t="s">
        <v>61</v>
      </c>
      <c r="D258" s="13">
        <v>44</v>
      </c>
      <c r="E258" s="14">
        <f>Orçamento!J258</f>
        <v>11.57</v>
      </c>
      <c r="F258" s="25">
        <f>Orçamento!H258*0.85</f>
        <v>8.1684999999999999</v>
      </c>
      <c r="G258" s="14">
        <f t="shared" si="48"/>
        <v>3.4015000000000004</v>
      </c>
      <c r="H258" s="14">
        <f t="shared" si="49"/>
        <v>359.41399999999999</v>
      </c>
      <c r="I258" s="14">
        <f t="shared" si="50"/>
        <v>149.66600000000003</v>
      </c>
      <c r="J258" s="14">
        <f t="shared" si="51"/>
        <v>509.08000000000004</v>
      </c>
    </row>
    <row r="259" spans="1:10" ht="56.25">
      <c r="A259" s="9" t="s">
        <v>546</v>
      </c>
      <c r="B259" s="11" t="s">
        <v>547</v>
      </c>
      <c r="C259" s="12" t="s">
        <v>61</v>
      </c>
      <c r="D259" s="13">
        <v>29</v>
      </c>
      <c r="E259" s="14">
        <f>Orçamento!J259</f>
        <v>8.42</v>
      </c>
      <c r="F259" s="25">
        <f>Orçamento!H259*0.85</f>
        <v>5.95</v>
      </c>
      <c r="G259" s="14">
        <f t="shared" si="48"/>
        <v>2.4699999999999998</v>
      </c>
      <c r="H259" s="14">
        <f t="shared" si="49"/>
        <v>172.55</v>
      </c>
      <c r="I259" s="14">
        <f t="shared" si="50"/>
        <v>71.63</v>
      </c>
      <c r="J259" s="14">
        <f t="shared" si="51"/>
        <v>244.18</v>
      </c>
    </row>
    <row r="260" spans="1:10" ht="56.25">
      <c r="A260" s="9" t="s">
        <v>548</v>
      </c>
      <c r="B260" s="11" t="s">
        <v>549</v>
      </c>
      <c r="C260" s="12" t="s">
        <v>61</v>
      </c>
      <c r="D260" s="13">
        <v>11</v>
      </c>
      <c r="E260" s="14">
        <f>Orçamento!J260</f>
        <v>30.79</v>
      </c>
      <c r="F260" s="25">
        <f>Orçamento!H260*0.85</f>
        <v>21.742999999999999</v>
      </c>
      <c r="G260" s="14">
        <f t="shared" si="48"/>
        <v>9.0470000000000006</v>
      </c>
      <c r="H260" s="14">
        <f t="shared" si="49"/>
        <v>239.17299999999997</v>
      </c>
      <c r="I260" s="14">
        <f t="shared" si="50"/>
        <v>99.51700000000001</v>
      </c>
      <c r="J260" s="14">
        <f t="shared" si="51"/>
        <v>338.69</v>
      </c>
    </row>
    <row r="261" spans="1:10" ht="56.25">
      <c r="A261" s="9" t="s">
        <v>550</v>
      </c>
      <c r="B261" s="11" t="s">
        <v>551</v>
      </c>
      <c r="C261" s="12" t="s">
        <v>61</v>
      </c>
      <c r="D261" s="13">
        <v>6</v>
      </c>
      <c r="E261" s="14">
        <f>Orçamento!J261</f>
        <v>12.28</v>
      </c>
      <c r="F261" s="25">
        <f>Orçamento!H261*0.85</f>
        <v>8.67</v>
      </c>
      <c r="G261" s="14">
        <f t="shared" si="48"/>
        <v>3.6099999999999994</v>
      </c>
      <c r="H261" s="14">
        <f t="shared" si="49"/>
        <v>52.019999999999996</v>
      </c>
      <c r="I261" s="14">
        <f t="shared" si="50"/>
        <v>21.659999999999997</v>
      </c>
      <c r="J261" s="14">
        <f t="shared" si="51"/>
        <v>73.679999999999993</v>
      </c>
    </row>
    <row r="262" spans="1:10" ht="56.25">
      <c r="A262" s="9" t="s">
        <v>552</v>
      </c>
      <c r="B262" s="11" t="s">
        <v>553</v>
      </c>
      <c r="C262" s="12" t="s">
        <v>61</v>
      </c>
      <c r="D262" s="13">
        <v>1</v>
      </c>
      <c r="E262" s="14">
        <f>Orçamento!J262</f>
        <v>21.09</v>
      </c>
      <c r="F262" s="25">
        <f>Orçamento!H262*0.85</f>
        <v>14.891999999999999</v>
      </c>
      <c r="G262" s="14">
        <f t="shared" si="48"/>
        <v>6.1980000000000004</v>
      </c>
      <c r="H262" s="14">
        <f t="shared" si="49"/>
        <v>14.891999999999999</v>
      </c>
      <c r="I262" s="14">
        <f t="shared" si="50"/>
        <v>6.1980000000000004</v>
      </c>
      <c r="J262" s="14">
        <f t="shared" si="51"/>
        <v>21.09</v>
      </c>
    </row>
    <row r="263" spans="1:10" ht="56.25">
      <c r="A263" s="9" t="s">
        <v>554</v>
      </c>
      <c r="B263" s="11" t="s">
        <v>555</v>
      </c>
      <c r="C263" s="12" t="s">
        <v>61</v>
      </c>
      <c r="D263" s="13">
        <v>1</v>
      </c>
      <c r="E263" s="14">
        <f>Orçamento!J263</f>
        <v>29.23</v>
      </c>
      <c r="F263" s="25">
        <f>Orçamento!H263*0.85</f>
        <v>20.6465</v>
      </c>
      <c r="G263" s="14">
        <f t="shared" si="48"/>
        <v>8.5835000000000008</v>
      </c>
      <c r="H263" s="14">
        <f t="shared" si="49"/>
        <v>20.6465</v>
      </c>
      <c r="I263" s="14">
        <f t="shared" si="50"/>
        <v>8.5835000000000008</v>
      </c>
      <c r="J263" s="14">
        <f t="shared" si="51"/>
        <v>29.23</v>
      </c>
    </row>
    <row r="264" spans="1:10" ht="45">
      <c r="A264" s="9" t="s">
        <v>556</v>
      </c>
      <c r="B264" s="11" t="s">
        <v>557</v>
      </c>
      <c r="C264" s="12" t="s">
        <v>61</v>
      </c>
      <c r="D264" s="13">
        <v>1</v>
      </c>
      <c r="E264" s="14">
        <f>Orçamento!J264</f>
        <v>12.96</v>
      </c>
      <c r="F264" s="25">
        <f>Orçamento!H264*0.85</f>
        <v>9.1544999999999987</v>
      </c>
      <c r="G264" s="14">
        <f t="shared" si="48"/>
        <v>3.8055000000000021</v>
      </c>
      <c r="H264" s="14">
        <f t="shared" si="49"/>
        <v>9.1544999999999987</v>
      </c>
      <c r="I264" s="14">
        <f t="shared" si="50"/>
        <v>3.8055000000000021</v>
      </c>
      <c r="J264" s="14">
        <f t="shared" si="51"/>
        <v>12.96</v>
      </c>
    </row>
    <row r="265" spans="1:10" ht="45">
      <c r="A265" s="9" t="s">
        <v>558</v>
      </c>
      <c r="B265" s="11" t="s">
        <v>559</v>
      </c>
      <c r="C265" s="12" t="s">
        <v>89</v>
      </c>
      <c r="D265" s="13">
        <v>107.9</v>
      </c>
      <c r="E265" s="14">
        <f>Orçamento!J265</f>
        <v>35.72</v>
      </c>
      <c r="F265" s="25">
        <f>Orçamento!H265*0.85</f>
        <v>25.227999999999998</v>
      </c>
      <c r="G265" s="14">
        <f t="shared" si="48"/>
        <v>10.492000000000001</v>
      </c>
      <c r="H265" s="14">
        <f t="shared" si="49"/>
        <v>2722.1012000000001</v>
      </c>
      <c r="I265" s="14">
        <f t="shared" si="50"/>
        <v>1132.0868000000003</v>
      </c>
      <c r="J265" s="14">
        <f t="shared" si="51"/>
        <v>3854.1880000000001</v>
      </c>
    </row>
    <row r="266" spans="1:10" ht="45">
      <c r="A266" s="9" t="s">
        <v>560</v>
      </c>
      <c r="B266" s="11" t="s">
        <v>561</v>
      </c>
      <c r="C266" s="12" t="s">
        <v>89</v>
      </c>
      <c r="D266" s="13">
        <v>40.6</v>
      </c>
      <c r="E266" s="14">
        <f>Orçamento!J266</f>
        <v>7.92</v>
      </c>
      <c r="F266" s="25">
        <f>Orçamento!H266*0.85</f>
        <v>5.593</v>
      </c>
      <c r="G266" s="14">
        <f t="shared" si="48"/>
        <v>2.327</v>
      </c>
      <c r="H266" s="14">
        <f t="shared" si="49"/>
        <v>227.07580000000002</v>
      </c>
      <c r="I266" s="14">
        <f t="shared" si="50"/>
        <v>94.476200000000006</v>
      </c>
      <c r="J266" s="14">
        <f t="shared" si="51"/>
        <v>321.55200000000002</v>
      </c>
    </row>
    <row r="267" spans="1:10" ht="45">
      <c r="A267" s="9" t="s">
        <v>562</v>
      </c>
      <c r="B267" s="11" t="s">
        <v>563</v>
      </c>
      <c r="C267" s="12" t="s">
        <v>89</v>
      </c>
      <c r="D267" s="13">
        <v>25.6</v>
      </c>
      <c r="E267" s="14">
        <f>Orçamento!J267</f>
        <v>24.29</v>
      </c>
      <c r="F267" s="25">
        <f>Orçamento!H267*0.85</f>
        <v>17.152999999999999</v>
      </c>
      <c r="G267" s="14">
        <f t="shared" si="48"/>
        <v>7.1370000000000005</v>
      </c>
      <c r="H267" s="14">
        <f t="shared" si="49"/>
        <v>439.11680000000001</v>
      </c>
      <c r="I267" s="14">
        <f t="shared" si="50"/>
        <v>182.70720000000003</v>
      </c>
      <c r="J267" s="14">
        <f t="shared" si="51"/>
        <v>621.82400000000007</v>
      </c>
    </row>
    <row r="268" spans="1:10" ht="22.5">
      <c r="A268" s="9" t="s">
        <v>564</v>
      </c>
      <c r="B268" s="11" t="s">
        <v>565</v>
      </c>
      <c r="C268" s="12" t="s">
        <v>89</v>
      </c>
      <c r="D268" s="13">
        <v>60.2</v>
      </c>
      <c r="E268" s="14">
        <f>Orçamento!J268</f>
        <v>11.13</v>
      </c>
      <c r="F268" s="25">
        <f>Orçamento!H268*0.85</f>
        <v>7.8624999999999998</v>
      </c>
      <c r="G268" s="14">
        <f t="shared" si="48"/>
        <v>3.267500000000001</v>
      </c>
      <c r="H268" s="14">
        <f t="shared" si="49"/>
        <v>473.32249999999999</v>
      </c>
      <c r="I268" s="14">
        <f t="shared" si="50"/>
        <v>196.70350000000008</v>
      </c>
      <c r="J268" s="14">
        <f t="shared" si="51"/>
        <v>670.02600000000007</v>
      </c>
    </row>
    <row r="269" spans="1:10" ht="45">
      <c r="A269" s="9" t="s">
        <v>566</v>
      </c>
      <c r="B269" s="11" t="s">
        <v>567</v>
      </c>
      <c r="C269" s="12" t="s">
        <v>89</v>
      </c>
      <c r="D269" s="13">
        <v>17.399999999999999</v>
      </c>
      <c r="E269" s="14">
        <f>Orçamento!J269</f>
        <v>18.05</v>
      </c>
      <c r="F269" s="25">
        <f>Orçamento!H269*0.85</f>
        <v>12.75</v>
      </c>
      <c r="G269" s="14">
        <f t="shared" si="48"/>
        <v>5.3000000000000007</v>
      </c>
      <c r="H269" s="14">
        <f t="shared" si="49"/>
        <v>221.85</v>
      </c>
      <c r="I269" s="14">
        <f t="shared" si="50"/>
        <v>92.22</v>
      </c>
      <c r="J269" s="14">
        <f t="shared" si="51"/>
        <v>314.07</v>
      </c>
    </row>
    <row r="270" spans="1:10" ht="45">
      <c r="A270" s="9" t="s">
        <v>568</v>
      </c>
      <c r="B270" s="11" t="s">
        <v>569</v>
      </c>
      <c r="C270" s="12" t="s">
        <v>89</v>
      </c>
      <c r="D270" s="13">
        <v>97.3</v>
      </c>
      <c r="E270" s="14">
        <f>Orçamento!J270</f>
        <v>5.63</v>
      </c>
      <c r="F270" s="25">
        <f>Orçamento!H270*0.85</f>
        <v>3.9779999999999998</v>
      </c>
      <c r="G270" s="14">
        <f t="shared" si="48"/>
        <v>1.6520000000000001</v>
      </c>
      <c r="H270" s="14">
        <f t="shared" si="49"/>
        <v>387.05939999999998</v>
      </c>
      <c r="I270" s="14">
        <f t="shared" si="50"/>
        <v>160.7396</v>
      </c>
      <c r="J270" s="14">
        <f t="shared" si="51"/>
        <v>547.79899999999998</v>
      </c>
    </row>
    <row r="271" spans="1:10" ht="56.25">
      <c r="A271" s="9" t="s">
        <v>570</v>
      </c>
      <c r="B271" s="11" t="s">
        <v>571</v>
      </c>
      <c r="C271" s="12" t="s">
        <v>61</v>
      </c>
      <c r="D271" s="13">
        <v>1</v>
      </c>
      <c r="E271" s="14">
        <f>Orçamento!J271</f>
        <v>12</v>
      </c>
      <c r="F271" s="25">
        <f>Orçamento!H271*0.85</f>
        <v>8.4745000000000008</v>
      </c>
      <c r="G271" s="14">
        <f t="shared" si="48"/>
        <v>3.5254999999999992</v>
      </c>
      <c r="H271" s="14">
        <f t="shared" si="49"/>
        <v>8.4745000000000008</v>
      </c>
      <c r="I271" s="14">
        <f t="shared" si="50"/>
        <v>3.5254999999999992</v>
      </c>
      <c r="J271" s="14">
        <f t="shared" si="51"/>
        <v>12</v>
      </c>
    </row>
    <row r="272" spans="1:10" ht="33.75">
      <c r="A272" s="9" t="s">
        <v>572</v>
      </c>
      <c r="B272" s="11" t="s">
        <v>573</v>
      </c>
      <c r="C272" s="12" t="s">
        <v>61</v>
      </c>
      <c r="D272" s="13">
        <v>8</v>
      </c>
      <c r="E272" s="14">
        <f>Orçamento!J272</f>
        <v>17.73</v>
      </c>
      <c r="F272" s="25">
        <f>Orçamento!H272*0.85</f>
        <v>12.5205</v>
      </c>
      <c r="G272" s="14">
        <f t="shared" si="48"/>
        <v>5.2095000000000002</v>
      </c>
      <c r="H272" s="14">
        <f t="shared" si="49"/>
        <v>100.164</v>
      </c>
      <c r="I272" s="14">
        <f t="shared" si="50"/>
        <v>41.676000000000002</v>
      </c>
      <c r="J272" s="14">
        <f t="shared" si="51"/>
        <v>141.84</v>
      </c>
    </row>
    <row r="273" spans="1:12" ht="45">
      <c r="A273" s="9" t="s">
        <v>574</v>
      </c>
      <c r="B273" s="11" t="s">
        <v>457</v>
      </c>
      <c r="C273" s="12" t="s">
        <v>61</v>
      </c>
      <c r="D273" s="13">
        <v>17</v>
      </c>
      <c r="E273" s="14">
        <f>Orçamento!J273</f>
        <v>6.11</v>
      </c>
      <c r="F273" s="25">
        <f>Orçamento!H273*0.85</f>
        <v>4.3179999999999996</v>
      </c>
      <c r="G273" s="14">
        <f t="shared" si="48"/>
        <v>1.7920000000000007</v>
      </c>
      <c r="H273" s="14">
        <f t="shared" si="49"/>
        <v>73.405999999999992</v>
      </c>
      <c r="I273" s="14">
        <f t="shared" si="50"/>
        <v>30.464000000000013</v>
      </c>
      <c r="J273" s="14">
        <f t="shared" si="51"/>
        <v>103.87</v>
      </c>
    </row>
    <row r="274" spans="1:12" ht="45">
      <c r="A274" s="9" t="s">
        <v>575</v>
      </c>
      <c r="B274" s="11" t="s">
        <v>576</v>
      </c>
      <c r="C274" s="12" t="s">
        <v>61</v>
      </c>
      <c r="D274" s="13">
        <v>17</v>
      </c>
      <c r="E274" s="14">
        <f>Orçamento!J274</f>
        <v>8.99</v>
      </c>
      <c r="F274" s="25">
        <f>Orçamento!H274*0.85</f>
        <v>6.3494999999999999</v>
      </c>
      <c r="G274" s="14">
        <f t="shared" si="48"/>
        <v>2.6405000000000003</v>
      </c>
      <c r="H274" s="14">
        <f t="shared" si="49"/>
        <v>107.9415</v>
      </c>
      <c r="I274" s="14">
        <f t="shared" si="50"/>
        <v>44.888500000000008</v>
      </c>
      <c r="J274" s="14">
        <f t="shared" si="51"/>
        <v>152.83000000000001</v>
      </c>
    </row>
    <row r="275" spans="1:12" ht="45">
      <c r="A275" s="9" t="s">
        <v>577</v>
      </c>
      <c r="B275" s="11" t="s">
        <v>475</v>
      </c>
      <c r="C275" s="12" t="s">
        <v>61</v>
      </c>
      <c r="D275" s="13">
        <v>17</v>
      </c>
      <c r="E275" s="14">
        <f>Orçamento!J275</f>
        <v>10.72</v>
      </c>
      <c r="F275" s="25">
        <f>Orçamento!H275*0.85</f>
        <v>7.5735000000000001</v>
      </c>
      <c r="G275" s="14">
        <f t="shared" si="48"/>
        <v>3.1465000000000005</v>
      </c>
      <c r="H275" s="14">
        <f t="shared" si="49"/>
        <v>128.74950000000001</v>
      </c>
      <c r="I275" s="14">
        <f t="shared" si="50"/>
        <v>53.490500000000011</v>
      </c>
      <c r="J275" s="14">
        <f t="shared" si="51"/>
        <v>182.24</v>
      </c>
    </row>
    <row r="276" spans="1:12" ht="45">
      <c r="A276" s="9" t="s">
        <v>578</v>
      </c>
      <c r="B276" s="11" t="s">
        <v>579</v>
      </c>
      <c r="C276" s="12" t="s">
        <v>61</v>
      </c>
      <c r="D276" s="13">
        <v>34</v>
      </c>
      <c r="E276" s="14">
        <f>Orçamento!J276</f>
        <v>7.57</v>
      </c>
      <c r="F276" s="25">
        <f>Orçamento!H276*0.85</f>
        <v>5.3464999999999998</v>
      </c>
      <c r="G276" s="14">
        <f t="shared" si="48"/>
        <v>2.2235000000000005</v>
      </c>
      <c r="H276" s="14">
        <f t="shared" si="49"/>
        <v>181.78100000000001</v>
      </c>
      <c r="I276" s="14">
        <f t="shared" si="50"/>
        <v>75.599000000000018</v>
      </c>
      <c r="J276" s="14">
        <f t="shared" si="51"/>
        <v>257.38</v>
      </c>
    </row>
    <row r="277" spans="1:12" ht="45">
      <c r="A277" s="9" t="s">
        <v>580</v>
      </c>
      <c r="B277" s="11" t="s">
        <v>481</v>
      </c>
      <c r="C277" s="12" t="s">
        <v>89</v>
      </c>
      <c r="D277" s="13">
        <v>102</v>
      </c>
      <c r="E277" s="14">
        <f>Orçamento!J277</f>
        <v>20.6</v>
      </c>
      <c r="F277" s="25">
        <f>Orçamento!H277*0.85</f>
        <v>14.552</v>
      </c>
      <c r="G277" s="14">
        <f t="shared" si="48"/>
        <v>6.0480000000000018</v>
      </c>
      <c r="H277" s="14">
        <f t="shared" si="49"/>
        <v>1484.3039999999999</v>
      </c>
      <c r="I277" s="14">
        <f t="shared" si="50"/>
        <v>616.89600000000019</v>
      </c>
      <c r="J277" s="14">
        <f t="shared" si="51"/>
        <v>2101.1999999999998</v>
      </c>
    </row>
    <row r="278" spans="1:12" ht="33.75">
      <c r="A278" s="9" t="s">
        <v>581</v>
      </c>
      <c r="B278" s="11" t="s">
        <v>582</v>
      </c>
      <c r="C278" s="12" t="s">
        <v>61</v>
      </c>
      <c r="D278" s="13">
        <v>1</v>
      </c>
      <c r="E278" s="14">
        <f>Orçamento!J278</f>
        <v>16.96</v>
      </c>
      <c r="F278" s="25">
        <f>Orçamento!H278*0.85</f>
        <v>11.9765</v>
      </c>
      <c r="G278" s="14">
        <f t="shared" si="48"/>
        <v>4.9835000000000012</v>
      </c>
      <c r="H278" s="14">
        <f t="shared" si="49"/>
        <v>11.9765</v>
      </c>
      <c r="I278" s="14">
        <f t="shared" si="50"/>
        <v>4.9835000000000012</v>
      </c>
      <c r="J278" s="14">
        <f t="shared" si="51"/>
        <v>16.96</v>
      </c>
    </row>
    <row r="279" spans="1:12" ht="22.5">
      <c r="A279" s="9" t="s">
        <v>583</v>
      </c>
      <c r="B279" s="11" t="s">
        <v>584</v>
      </c>
      <c r="C279" s="12" t="s">
        <v>61</v>
      </c>
      <c r="D279" s="13">
        <v>1</v>
      </c>
      <c r="E279" s="14">
        <f>Orçamento!J279</f>
        <v>14.69</v>
      </c>
      <c r="F279" s="25">
        <f>Orçamento!H279*0.85</f>
        <v>10.378500000000001</v>
      </c>
      <c r="G279" s="14">
        <f t="shared" si="48"/>
        <v>4.3114999999999988</v>
      </c>
      <c r="H279" s="14">
        <f t="shared" si="49"/>
        <v>10.378500000000001</v>
      </c>
      <c r="I279" s="14">
        <f t="shared" si="50"/>
        <v>4.3114999999999988</v>
      </c>
      <c r="J279" s="14">
        <f t="shared" si="51"/>
        <v>14.69</v>
      </c>
    </row>
    <row r="280" spans="1:12" ht="22.5">
      <c r="A280" s="9" t="s">
        <v>585</v>
      </c>
      <c r="B280" s="11" t="s">
        <v>586</v>
      </c>
      <c r="C280" s="12" t="s">
        <v>61</v>
      </c>
      <c r="D280" s="13">
        <v>1</v>
      </c>
      <c r="E280" s="14">
        <f>Orçamento!J280</f>
        <v>3523.7</v>
      </c>
      <c r="F280" s="25">
        <f>Orçamento!H280*0.85</f>
        <v>2488.6979999999999</v>
      </c>
      <c r="G280" s="14">
        <f t="shared" si="48"/>
        <v>1035.002</v>
      </c>
      <c r="H280" s="14">
        <f t="shared" si="49"/>
        <v>2488.6979999999999</v>
      </c>
      <c r="I280" s="14">
        <f t="shared" si="50"/>
        <v>1035.002</v>
      </c>
      <c r="J280" s="14">
        <f t="shared" si="51"/>
        <v>3523.7</v>
      </c>
    </row>
    <row r="281" spans="1:12" ht="56.25">
      <c r="A281" s="9" t="s">
        <v>587</v>
      </c>
      <c r="B281" s="11" t="s">
        <v>588</v>
      </c>
      <c r="C281" s="12" t="s">
        <v>94</v>
      </c>
      <c r="D281" s="13">
        <v>0.2</v>
      </c>
      <c r="E281" s="14">
        <f>Orçamento!J281</f>
        <v>344.53</v>
      </c>
      <c r="F281" s="25">
        <f>Orçamento!H281*0.85</f>
        <v>243.32949999999997</v>
      </c>
      <c r="G281" s="14">
        <f t="shared" si="48"/>
        <v>101.20050000000001</v>
      </c>
      <c r="H281" s="14">
        <f t="shared" si="49"/>
        <v>48.665899999999993</v>
      </c>
      <c r="I281" s="14">
        <f t="shared" si="50"/>
        <v>20.240100000000002</v>
      </c>
      <c r="J281" s="14">
        <f t="shared" si="51"/>
        <v>68.905999999999992</v>
      </c>
    </row>
    <row r="282" spans="1:12" ht="56.25">
      <c r="A282" s="9" t="s">
        <v>589</v>
      </c>
      <c r="B282" s="11" t="s">
        <v>590</v>
      </c>
      <c r="C282" s="12" t="s">
        <v>61</v>
      </c>
      <c r="D282" s="13">
        <v>19</v>
      </c>
      <c r="E282" s="14">
        <f>Orçamento!J282</f>
        <v>7.22</v>
      </c>
      <c r="F282" s="25">
        <f>Orçamento!H282*0.85</f>
        <v>5.0999999999999996</v>
      </c>
      <c r="G282" s="14">
        <f t="shared" si="48"/>
        <v>2.12</v>
      </c>
      <c r="H282" s="14">
        <f t="shared" si="49"/>
        <v>96.899999999999991</v>
      </c>
      <c r="I282" s="14">
        <f t="shared" si="50"/>
        <v>40.28</v>
      </c>
      <c r="J282" s="14">
        <f t="shared" si="51"/>
        <v>137.18</v>
      </c>
    </row>
    <row r="283" spans="1:12" ht="56.25">
      <c r="A283" s="9" t="s">
        <v>591</v>
      </c>
      <c r="B283" s="11" t="s">
        <v>592</v>
      </c>
      <c r="C283" s="12" t="s">
        <v>61</v>
      </c>
      <c r="D283" s="13">
        <v>17</v>
      </c>
      <c r="E283" s="14">
        <f>Orçamento!J283</f>
        <v>11.95</v>
      </c>
      <c r="F283" s="25">
        <f>Orçamento!H283*0.85</f>
        <v>8.4405000000000001</v>
      </c>
      <c r="G283" s="14">
        <f t="shared" si="48"/>
        <v>3.5094999999999992</v>
      </c>
      <c r="H283" s="14">
        <f t="shared" si="49"/>
        <v>143.48849999999999</v>
      </c>
      <c r="I283" s="14">
        <f t="shared" si="50"/>
        <v>59.66149999999999</v>
      </c>
      <c r="J283" s="14">
        <f t="shared" si="51"/>
        <v>203.14999999999998</v>
      </c>
    </row>
    <row r="284" spans="1:12" ht="56.25">
      <c r="A284" s="9" t="s">
        <v>593</v>
      </c>
      <c r="B284" s="11" t="s">
        <v>594</v>
      </c>
      <c r="C284" s="12" t="s">
        <v>61</v>
      </c>
      <c r="D284" s="13">
        <v>1</v>
      </c>
      <c r="E284" s="14">
        <f>Orçamento!J284</f>
        <v>25.59</v>
      </c>
      <c r="F284" s="25">
        <f>Orçamento!H284*0.85</f>
        <v>18.071000000000002</v>
      </c>
      <c r="G284" s="14">
        <f t="shared" si="48"/>
        <v>7.5189999999999984</v>
      </c>
      <c r="H284" s="14">
        <f t="shared" si="49"/>
        <v>18.071000000000002</v>
      </c>
      <c r="I284" s="14">
        <f t="shared" si="50"/>
        <v>7.5189999999999984</v>
      </c>
      <c r="J284" s="14">
        <f t="shared" si="51"/>
        <v>25.59</v>
      </c>
    </row>
    <row r="285" spans="1:12">
      <c r="A285" s="9" t="s">
        <v>595</v>
      </c>
      <c r="B285" s="40" t="s">
        <v>596</v>
      </c>
      <c r="C285" s="46"/>
      <c r="D285" s="46"/>
      <c r="E285" s="46"/>
      <c r="F285" s="46"/>
      <c r="G285" s="46"/>
      <c r="H285" s="46"/>
      <c r="I285" s="46"/>
      <c r="J285" s="46"/>
      <c r="K285" s="46"/>
      <c r="L285" s="2" t="s">
        <v>48</v>
      </c>
    </row>
    <row r="286" spans="1:12" ht="45">
      <c r="A286" s="9" t="s">
        <v>597</v>
      </c>
      <c r="B286" s="11" t="s">
        <v>598</v>
      </c>
      <c r="C286" s="12" t="s">
        <v>61</v>
      </c>
      <c r="D286" s="13">
        <v>4</v>
      </c>
      <c r="E286" s="14">
        <f>Orçamento!J286</f>
        <v>430.37</v>
      </c>
      <c r="F286" s="25">
        <f>Orçamento!H286*0.85</f>
        <v>303.96000000000004</v>
      </c>
      <c r="G286" s="14">
        <f t="shared" ref="G286:G303" si="52">E286-F286</f>
        <v>126.40999999999997</v>
      </c>
      <c r="H286" s="14">
        <f t="shared" ref="H286:H303" si="53">F286*D286</f>
        <v>1215.8400000000001</v>
      </c>
      <c r="I286" s="14">
        <f t="shared" ref="I286:I303" si="54">G286*D286</f>
        <v>505.63999999999987</v>
      </c>
      <c r="J286" s="14">
        <f t="shared" ref="J286:J303" si="55">I286+H286</f>
        <v>1721.48</v>
      </c>
    </row>
    <row r="287" spans="1:12" ht="33.75">
      <c r="A287" s="9" t="s">
        <v>599</v>
      </c>
      <c r="B287" s="11" t="s">
        <v>600</v>
      </c>
      <c r="C287" s="12" t="s">
        <v>61</v>
      </c>
      <c r="D287" s="13">
        <v>2</v>
      </c>
      <c r="E287" s="14">
        <f>Orçamento!J287</f>
        <v>361.66</v>
      </c>
      <c r="F287" s="25">
        <f>Orçamento!H287*0.85</f>
        <v>255.43349999999998</v>
      </c>
      <c r="G287" s="14">
        <f t="shared" si="52"/>
        <v>106.22650000000004</v>
      </c>
      <c r="H287" s="14">
        <f t="shared" si="53"/>
        <v>510.86699999999996</v>
      </c>
      <c r="I287" s="14">
        <f t="shared" si="54"/>
        <v>212.45300000000009</v>
      </c>
      <c r="J287" s="14">
        <f t="shared" si="55"/>
        <v>723.32</v>
      </c>
    </row>
    <row r="288" spans="1:12" ht="22.5">
      <c r="A288" s="9" t="s">
        <v>601</v>
      </c>
      <c r="B288" s="11" t="s">
        <v>602</v>
      </c>
      <c r="C288" s="12" t="s">
        <v>61</v>
      </c>
      <c r="D288" s="13">
        <v>2</v>
      </c>
      <c r="E288" s="14">
        <f>Orçamento!J288</f>
        <v>35.549999999999997</v>
      </c>
      <c r="F288" s="25">
        <f>Orçamento!H288*0.85</f>
        <v>25.108999999999998</v>
      </c>
      <c r="G288" s="14">
        <f t="shared" si="52"/>
        <v>10.440999999999999</v>
      </c>
      <c r="H288" s="14">
        <f t="shared" si="53"/>
        <v>50.217999999999996</v>
      </c>
      <c r="I288" s="14">
        <f t="shared" si="54"/>
        <v>20.881999999999998</v>
      </c>
      <c r="J288" s="14">
        <f t="shared" si="55"/>
        <v>71.099999999999994</v>
      </c>
    </row>
    <row r="289" spans="1:11" ht="33.75">
      <c r="A289" s="9" t="s">
        <v>603</v>
      </c>
      <c r="B289" s="11" t="s">
        <v>533</v>
      </c>
      <c r="C289" s="12" t="s">
        <v>61</v>
      </c>
      <c r="D289" s="13">
        <v>3</v>
      </c>
      <c r="E289" s="14">
        <f>Orçamento!J289</f>
        <v>42.78</v>
      </c>
      <c r="F289" s="25">
        <f>Orçamento!H289*0.85</f>
        <v>30.217499999999998</v>
      </c>
      <c r="G289" s="14">
        <f t="shared" si="52"/>
        <v>12.562500000000004</v>
      </c>
      <c r="H289" s="14">
        <f t="shared" si="53"/>
        <v>90.652499999999989</v>
      </c>
      <c r="I289" s="14">
        <f t="shared" si="54"/>
        <v>37.687500000000014</v>
      </c>
      <c r="J289" s="14">
        <f t="shared" si="55"/>
        <v>128.34</v>
      </c>
    </row>
    <row r="290" spans="1:11" ht="56.25">
      <c r="A290" s="9" t="s">
        <v>604</v>
      </c>
      <c r="B290" s="11" t="s">
        <v>535</v>
      </c>
      <c r="C290" s="12" t="s">
        <v>61</v>
      </c>
      <c r="D290" s="13">
        <v>15</v>
      </c>
      <c r="E290" s="14">
        <f>Orçamento!J290</f>
        <v>30.98</v>
      </c>
      <c r="F290" s="25">
        <f>Orçamento!H290*0.85</f>
        <v>21.878999999999998</v>
      </c>
      <c r="G290" s="14">
        <f t="shared" si="52"/>
        <v>9.1010000000000026</v>
      </c>
      <c r="H290" s="14">
        <f t="shared" si="53"/>
        <v>328.18499999999995</v>
      </c>
      <c r="I290" s="14">
        <f t="shared" si="54"/>
        <v>136.51500000000004</v>
      </c>
      <c r="J290" s="14">
        <f t="shared" si="55"/>
        <v>464.7</v>
      </c>
    </row>
    <row r="291" spans="1:11" ht="56.25">
      <c r="A291" s="9" t="s">
        <v>605</v>
      </c>
      <c r="B291" s="11" t="s">
        <v>606</v>
      </c>
      <c r="C291" s="12" t="s">
        <v>61</v>
      </c>
      <c r="D291" s="13">
        <v>1</v>
      </c>
      <c r="E291" s="14">
        <f>Orçamento!J291</f>
        <v>27.46</v>
      </c>
      <c r="F291" s="25">
        <f>Orçamento!H291*0.85</f>
        <v>19.396999999999998</v>
      </c>
      <c r="G291" s="14">
        <f t="shared" si="52"/>
        <v>8.0630000000000024</v>
      </c>
      <c r="H291" s="14">
        <f t="shared" si="53"/>
        <v>19.396999999999998</v>
      </c>
      <c r="I291" s="14">
        <f t="shared" si="54"/>
        <v>8.0630000000000024</v>
      </c>
      <c r="J291" s="14">
        <f t="shared" si="55"/>
        <v>27.46</v>
      </c>
    </row>
    <row r="292" spans="1:11" ht="56.25">
      <c r="A292" s="9" t="s">
        <v>607</v>
      </c>
      <c r="B292" s="11" t="s">
        <v>608</v>
      </c>
      <c r="C292" s="12" t="s">
        <v>61</v>
      </c>
      <c r="D292" s="13">
        <v>1</v>
      </c>
      <c r="E292" s="14">
        <f>Orçamento!J292</f>
        <v>36.6</v>
      </c>
      <c r="F292" s="25">
        <f>Orçamento!H292*0.85</f>
        <v>25.848499999999998</v>
      </c>
      <c r="G292" s="14">
        <f t="shared" si="52"/>
        <v>10.751500000000004</v>
      </c>
      <c r="H292" s="14">
        <f t="shared" si="53"/>
        <v>25.848499999999998</v>
      </c>
      <c r="I292" s="14">
        <f t="shared" si="54"/>
        <v>10.751500000000004</v>
      </c>
      <c r="J292" s="14">
        <f t="shared" si="55"/>
        <v>36.6</v>
      </c>
    </row>
    <row r="293" spans="1:11">
      <c r="A293" s="9" t="s">
        <v>609</v>
      </c>
      <c r="B293" s="11" t="s">
        <v>610</v>
      </c>
      <c r="C293" s="12" t="s">
        <v>289</v>
      </c>
      <c r="D293" s="13">
        <v>1</v>
      </c>
      <c r="E293" s="14">
        <f>Orçamento!J293</f>
        <v>15.74</v>
      </c>
      <c r="F293" s="25">
        <f>Orçamento!H293*0.85</f>
        <v>11.118</v>
      </c>
      <c r="G293" s="14">
        <f t="shared" si="52"/>
        <v>4.6219999999999999</v>
      </c>
      <c r="H293" s="14">
        <f t="shared" si="53"/>
        <v>11.118</v>
      </c>
      <c r="I293" s="14">
        <f t="shared" si="54"/>
        <v>4.6219999999999999</v>
      </c>
      <c r="J293" s="14">
        <f t="shared" si="55"/>
        <v>15.74</v>
      </c>
    </row>
    <row r="294" spans="1:11" ht="45">
      <c r="A294" s="9" t="s">
        <v>611</v>
      </c>
      <c r="B294" s="11" t="s">
        <v>612</v>
      </c>
      <c r="C294" s="12" t="s">
        <v>61</v>
      </c>
      <c r="D294" s="13">
        <v>1</v>
      </c>
      <c r="E294" s="14">
        <f>Orçamento!J294</f>
        <v>17.78</v>
      </c>
      <c r="F294" s="25">
        <f>Orçamento!H294*0.85</f>
        <v>12.554499999999999</v>
      </c>
      <c r="G294" s="14">
        <f t="shared" si="52"/>
        <v>5.225500000000002</v>
      </c>
      <c r="H294" s="14">
        <f t="shared" si="53"/>
        <v>12.554499999999999</v>
      </c>
      <c r="I294" s="14">
        <f t="shared" si="54"/>
        <v>5.225500000000002</v>
      </c>
      <c r="J294" s="14">
        <f t="shared" si="55"/>
        <v>17.78</v>
      </c>
    </row>
    <row r="295" spans="1:11" ht="45">
      <c r="A295" s="9" t="s">
        <v>613</v>
      </c>
      <c r="B295" s="11" t="s">
        <v>614</v>
      </c>
      <c r="C295" s="12" t="s">
        <v>61</v>
      </c>
      <c r="D295" s="13">
        <v>1</v>
      </c>
      <c r="E295" s="14">
        <f>Orçamento!J295</f>
        <v>21.27</v>
      </c>
      <c r="F295" s="25">
        <f>Orçamento!H295*0.85</f>
        <v>15.019500000000001</v>
      </c>
      <c r="G295" s="14">
        <f t="shared" si="52"/>
        <v>6.2504999999999988</v>
      </c>
      <c r="H295" s="14">
        <f t="shared" si="53"/>
        <v>15.019500000000001</v>
      </c>
      <c r="I295" s="14">
        <f t="shared" si="54"/>
        <v>6.2504999999999988</v>
      </c>
      <c r="J295" s="14">
        <f t="shared" si="55"/>
        <v>21.27</v>
      </c>
    </row>
    <row r="296" spans="1:11" ht="33.75">
      <c r="A296" s="9" t="s">
        <v>615</v>
      </c>
      <c r="B296" s="11" t="s">
        <v>616</v>
      </c>
      <c r="C296" s="12" t="s">
        <v>89</v>
      </c>
      <c r="D296" s="13">
        <v>84.2</v>
      </c>
      <c r="E296" s="14">
        <f>Orçamento!J296</f>
        <v>22.94</v>
      </c>
      <c r="F296" s="25">
        <f>Orçamento!H296*0.85</f>
        <v>16.200999999999997</v>
      </c>
      <c r="G296" s="14">
        <f t="shared" si="52"/>
        <v>6.7390000000000043</v>
      </c>
      <c r="H296" s="14">
        <f t="shared" si="53"/>
        <v>1364.1241999999997</v>
      </c>
      <c r="I296" s="14">
        <f t="shared" si="54"/>
        <v>567.42380000000037</v>
      </c>
      <c r="J296" s="14">
        <f t="shared" si="55"/>
        <v>1931.5480000000002</v>
      </c>
    </row>
    <row r="297" spans="1:11" ht="33.75">
      <c r="A297" s="9" t="s">
        <v>617</v>
      </c>
      <c r="B297" s="11" t="s">
        <v>618</v>
      </c>
      <c r="C297" s="12" t="s">
        <v>89</v>
      </c>
      <c r="D297" s="13">
        <v>41.7</v>
      </c>
      <c r="E297" s="14">
        <f>Orçamento!J297</f>
        <v>42.99</v>
      </c>
      <c r="F297" s="25">
        <f>Orçamento!H297*0.85</f>
        <v>30.361999999999998</v>
      </c>
      <c r="G297" s="14">
        <f t="shared" si="52"/>
        <v>12.628000000000004</v>
      </c>
      <c r="H297" s="14">
        <f t="shared" si="53"/>
        <v>1266.0953999999999</v>
      </c>
      <c r="I297" s="14">
        <f t="shared" si="54"/>
        <v>526.58760000000018</v>
      </c>
      <c r="J297" s="14">
        <f t="shared" si="55"/>
        <v>1792.683</v>
      </c>
    </row>
    <row r="298" spans="1:11" ht="22.5">
      <c r="A298" s="9" t="s">
        <v>619</v>
      </c>
      <c r="B298" s="11" t="s">
        <v>620</v>
      </c>
      <c r="C298" s="12" t="s">
        <v>89</v>
      </c>
      <c r="D298" s="13">
        <v>6</v>
      </c>
      <c r="E298" s="14">
        <f>Orçamento!J298</f>
        <v>31.76</v>
      </c>
      <c r="F298" s="25">
        <f>Orçamento!H298*0.85</f>
        <v>22.4315</v>
      </c>
      <c r="G298" s="14">
        <f t="shared" si="52"/>
        <v>9.3285000000000018</v>
      </c>
      <c r="H298" s="14">
        <f t="shared" si="53"/>
        <v>134.589</v>
      </c>
      <c r="I298" s="14">
        <f t="shared" si="54"/>
        <v>55.971000000000011</v>
      </c>
      <c r="J298" s="14">
        <f t="shared" si="55"/>
        <v>190.56</v>
      </c>
    </row>
    <row r="299" spans="1:11" ht="22.5">
      <c r="A299" s="9" t="s">
        <v>621</v>
      </c>
      <c r="B299" s="11" t="s">
        <v>622</v>
      </c>
      <c r="C299" s="12" t="s">
        <v>61</v>
      </c>
      <c r="D299" s="13">
        <v>1</v>
      </c>
      <c r="E299" s="14">
        <f>Orçamento!J299</f>
        <v>212.32</v>
      </c>
      <c r="F299" s="25">
        <f>Orçamento!H299*0.85</f>
        <v>149.95699999999999</v>
      </c>
      <c r="G299" s="14">
        <f t="shared" si="52"/>
        <v>62.363</v>
      </c>
      <c r="H299" s="14">
        <f t="shared" si="53"/>
        <v>149.95699999999999</v>
      </c>
      <c r="I299" s="14">
        <f t="shared" si="54"/>
        <v>62.363</v>
      </c>
      <c r="J299" s="14">
        <f t="shared" si="55"/>
        <v>212.32</v>
      </c>
    </row>
    <row r="300" spans="1:11" ht="45">
      <c r="A300" s="9" t="s">
        <v>623</v>
      </c>
      <c r="B300" s="11" t="s">
        <v>624</v>
      </c>
      <c r="C300" s="12" t="s">
        <v>89</v>
      </c>
      <c r="D300" s="13">
        <v>10.3</v>
      </c>
      <c r="E300" s="14">
        <f>Orçamento!J300</f>
        <v>90.79</v>
      </c>
      <c r="F300" s="25">
        <f>Orçamento!H300*0.85</f>
        <v>64.123999999999995</v>
      </c>
      <c r="G300" s="14">
        <f t="shared" si="52"/>
        <v>26.666000000000011</v>
      </c>
      <c r="H300" s="14">
        <f t="shared" si="53"/>
        <v>660.47720000000004</v>
      </c>
      <c r="I300" s="14">
        <f t="shared" si="54"/>
        <v>274.65980000000013</v>
      </c>
      <c r="J300" s="14">
        <f t="shared" si="55"/>
        <v>935.13700000000017</v>
      </c>
    </row>
    <row r="301" spans="1:11" ht="45">
      <c r="A301" s="9" t="s">
        <v>625</v>
      </c>
      <c r="B301" s="11" t="s">
        <v>579</v>
      </c>
      <c r="C301" s="12" t="s">
        <v>61</v>
      </c>
      <c r="D301" s="13">
        <v>18</v>
      </c>
      <c r="E301" s="14">
        <f>Orçamento!J301</f>
        <v>7.57</v>
      </c>
      <c r="F301" s="25">
        <f>Orçamento!H301*0.85</f>
        <v>5.3464999999999998</v>
      </c>
      <c r="G301" s="14">
        <f t="shared" si="52"/>
        <v>2.2235000000000005</v>
      </c>
      <c r="H301" s="14">
        <f t="shared" si="53"/>
        <v>96.236999999999995</v>
      </c>
      <c r="I301" s="14">
        <f t="shared" si="54"/>
        <v>40.02300000000001</v>
      </c>
      <c r="J301" s="14">
        <f t="shared" si="55"/>
        <v>136.26</v>
      </c>
    </row>
    <row r="302" spans="1:11" ht="45">
      <c r="A302" s="9" t="s">
        <v>626</v>
      </c>
      <c r="B302" s="11" t="s">
        <v>481</v>
      </c>
      <c r="C302" s="12" t="s">
        <v>89</v>
      </c>
      <c r="D302" s="13">
        <v>109.9</v>
      </c>
      <c r="E302" s="14">
        <f>Orçamento!J302</f>
        <v>20.6</v>
      </c>
      <c r="F302" s="25">
        <f>Orçamento!H302*0.85</f>
        <v>14.552</v>
      </c>
      <c r="G302" s="14">
        <f t="shared" si="52"/>
        <v>6.0480000000000018</v>
      </c>
      <c r="H302" s="14">
        <f t="shared" si="53"/>
        <v>1599.2648000000002</v>
      </c>
      <c r="I302" s="14">
        <f t="shared" si="54"/>
        <v>664.67520000000025</v>
      </c>
      <c r="J302" s="14">
        <f t="shared" si="55"/>
        <v>2263.9400000000005</v>
      </c>
    </row>
    <row r="303" spans="1:11" ht="33.75">
      <c r="A303" s="9" t="s">
        <v>627</v>
      </c>
      <c r="B303" s="11" t="s">
        <v>487</v>
      </c>
      <c r="C303" s="12" t="s">
        <v>61</v>
      </c>
      <c r="D303" s="13">
        <v>10</v>
      </c>
      <c r="E303" s="14">
        <f>Orçamento!J303</f>
        <v>8.83</v>
      </c>
      <c r="F303" s="25">
        <f>Orçamento!H303*0.85</f>
        <v>6.2389999999999999</v>
      </c>
      <c r="G303" s="14">
        <f t="shared" si="52"/>
        <v>2.5910000000000002</v>
      </c>
      <c r="H303" s="14">
        <f t="shared" si="53"/>
        <v>62.39</v>
      </c>
      <c r="I303" s="14">
        <f t="shared" si="54"/>
        <v>25.910000000000004</v>
      </c>
      <c r="J303" s="14">
        <f t="shared" si="55"/>
        <v>88.300000000000011</v>
      </c>
    </row>
    <row r="304" spans="1:11">
      <c r="A304" s="7" t="s">
        <v>628</v>
      </c>
      <c r="B304" s="39" t="s">
        <v>629</v>
      </c>
      <c r="C304" s="39"/>
      <c r="D304" s="39"/>
      <c r="E304" s="39"/>
      <c r="F304" s="39"/>
      <c r="G304" s="39"/>
      <c r="H304" s="8">
        <f>SUM(H305:H315)</f>
        <v>2878.5590000000002</v>
      </c>
      <c r="I304" s="8">
        <f>SUM(I305:I315)</f>
        <v>1197.191</v>
      </c>
      <c r="J304" s="8">
        <f>SUM(J305:J315)</f>
        <v>4075.75</v>
      </c>
      <c r="K304" s="2" t="s">
        <v>45</v>
      </c>
    </row>
    <row r="305" spans="1:12" ht="45">
      <c r="A305" s="9" t="s">
        <v>630</v>
      </c>
      <c r="B305" s="11" t="s">
        <v>631</v>
      </c>
      <c r="C305" s="12" t="s">
        <v>61</v>
      </c>
      <c r="D305" s="13">
        <v>5</v>
      </c>
      <c r="E305" s="14">
        <f>Orçamento!J305</f>
        <v>14.17</v>
      </c>
      <c r="F305" s="25">
        <f>Orçamento!H305*0.85</f>
        <v>10.0045</v>
      </c>
      <c r="G305" s="14">
        <f t="shared" ref="G305:G315" si="56">E305-F305</f>
        <v>4.1654999999999998</v>
      </c>
      <c r="H305" s="14">
        <f t="shared" ref="H305:H315" si="57">F305*D305</f>
        <v>50.022500000000001</v>
      </c>
      <c r="I305" s="14">
        <f t="shared" ref="I305:I315" si="58">G305*D305</f>
        <v>20.827500000000001</v>
      </c>
      <c r="J305" s="14">
        <f t="shared" ref="J305:J315" si="59">I305+H305</f>
        <v>70.849999999999994</v>
      </c>
    </row>
    <row r="306" spans="1:12" ht="45">
      <c r="A306" s="9" t="s">
        <v>632</v>
      </c>
      <c r="B306" s="11" t="s">
        <v>633</v>
      </c>
      <c r="C306" s="12" t="s">
        <v>61</v>
      </c>
      <c r="D306" s="13">
        <v>8</v>
      </c>
      <c r="E306" s="14">
        <f>Orçamento!J306</f>
        <v>204.64</v>
      </c>
      <c r="F306" s="25">
        <f>Orçamento!H306*0.85</f>
        <v>144.53399999999999</v>
      </c>
      <c r="G306" s="14">
        <f t="shared" si="56"/>
        <v>60.105999999999995</v>
      </c>
      <c r="H306" s="14">
        <f t="shared" si="57"/>
        <v>1156.2719999999999</v>
      </c>
      <c r="I306" s="14">
        <f t="shared" si="58"/>
        <v>480.84799999999996</v>
      </c>
      <c r="J306" s="14">
        <f t="shared" si="59"/>
        <v>1637.12</v>
      </c>
    </row>
    <row r="307" spans="1:12" ht="45">
      <c r="A307" s="9" t="s">
        <v>634</v>
      </c>
      <c r="B307" s="11" t="s">
        <v>635</v>
      </c>
      <c r="C307" s="12" t="s">
        <v>61</v>
      </c>
      <c r="D307" s="13">
        <v>8</v>
      </c>
      <c r="E307" s="14">
        <f>Orçamento!J307</f>
        <v>13.08</v>
      </c>
      <c r="F307" s="25">
        <f>Orçamento!H307*0.85</f>
        <v>9.2394999999999996</v>
      </c>
      <c r="G307" s="14">
        <f t="shared" si="56"/>
        <v>3.8405000000000005</v>
      </c>
      <c r="H307" s="14">
        <f t="shared" si="57"/>
        <v>73.915999999999997</v>
      </c>
      <c r="I307" s="14">
        <f t="shared" si="58"/>
        <v>30.724000000000004</v>
      </c>
      <c r="J307" s="14">
        <f t="shared" si="59"/>
        <v>104.64</v>
      </c>
    </row>
    <row r="308" spans="1:12" ht="22.5">
      <c r="A308" s="9" t="s">
        <v>636</v>
      </c>
      <c r="B308" s="11" t="s">
        <v>637</v>
      </c>
      <c r="C308" s="12" t="s">
        <v>61</v>
      </c>
      <c r="D308" s="13">
        <v>1</v>
      </c>
      <c r="E308" s="14">
        <f>Orçamento!J308</f>
        <v>11.41</v>
      </c>
      <c r="F308" s="25">
        <f>Orçamento!H308*0.85</f>
        <v>8.0579999999999998</v>
      </c>
      <c r="G308" s="14">
        <f t="shared" si="56"/>
        <v>3.3520000000000003</v>
      </c>
      <c r="H308" s="14">
        <f t="shared" si="57"/>
        <v>8.0579999999999998</v>
      </c>
      <c r="I308" s="14">
        <f t="shared" si="58"/>
        <v>3.3520000000000003</v>
      </c>
      <c r="J308" s="14">
        <f t="shared" si="59"/>
        <v>11.41</v>
      </c>
    </row>
    <row r="309" spans="1:12" ht="56.25">
      <c r="A309" s="9" t="s">
        <v>638</v>
      </c>
      <c r="B309" s="11" t="s">
        <v>639</v>
      </c>
      <c r="C309" s="12" t="s">
        <v>61</v>
      </c>
      <c r="D309" s="13">
        <v>3</v>
      </c>
      <c r="E309" s="14">
        <f>Orçamento!J309</f>
        <v>36.880000000000003</v>
      </c>
      <c r="F309" s="25">
        <f>Orçamento!H309*0.85</f>
        <v>26.044</v>
      </c>
      <c r="G309" s="14">
        <f t="shared" si="56"/>
        <v>10.836000000000002</v>
      </c>
      <c r="H309" s="14">
        <f t="shared" si="57"/>
        <v>78.132000000000005</v>
      </c>
      <c r="I309" s="14">
        <f t="shared" si="58"/>
        <v>32.50800000000001</v>
      </c>
      <c r="J309" s="14">
        <f t="shared" si="59"/>
        <v>110.64000000000001</v>
      </c>
    </row>
    <row r="310" spans="1:12" ht="22.5">
      <c r="A310" s="9" t="s">
        <v>640</v>
      </c>
      <c r="B310" s="11" t="s">
        <v>641</v>
      </c>
      <c r="C310" s="12" t="s">
        <v>289</v>
      </c>
      <c r="D310" s="13">
        <v>2</v>
      </c>
      <c r="E310" s="14">
        <f>Orçamento!J310</f>
        <v>51.65</v>
      </c>
      <c r="F310" s="25">
        <f>Orçamento!H310*0.85</f>
        <v>36.481999999999999</v>
      </c>
      <c r="G310" s="14">
        <f t="shared" si="56"/>
        <v>15.167999999999999</v>
      </c>
      <c r="H310" s="14">
        <f t="shared" si="57"/>
        <v>72.963999999999999</v>
      </c>
      <c r="I310" s="14">
        <f t="shared" si="58"/>
        <v>30.335999999999999</v>
      </c>
      <c r="J310" s="14">
        <f t="shared" si="59"/>
        <v>103.3</v>
      </c>
    </row>
    <row r="311" spans="1:12" ht="56.25">
      <c r="A311" s="9" t="s">
        <v>642</v>
      </c>
      <c r="B311" s="11" t="s">
        <v>643</v>
      </c>
      <c r="C311" s="12" t="s">
        <v>61</v>
      </c>
      <c r="D311" s="13">
        <v>37</v>
      </c>
      <c r="E311" s="14">
        <f>Orçamento!J311</f>
        <v>18.739999999999998</v>
      </c>
      <c r="F311" s="25">
        <f>Orçamento!H311*0.85</f>
        <v>13.234500000000001</v>
      </c>
      <c r="G311" s="14">
        <f t="shared" si="56"/>
        <v>5.5054999999999978</v>
      </c>
      <c r="H311" s="14">
        <f t="shared" si="57"/>
        <v>489.67650000000003</v>
      </c>
      <c r="I311" s="14">
        <f t="shared" si="58"/>
        <v>203.70349999999991</v>
      </c>
      <c r="J311" s="14">
        <f t="shared" si="59"/>
        <v>693.37999999999988</v>
      </c>
    </row>
    <row r="312" spans="1:12" ht="56.25">
      <c r="A312" s="9" t="s">
        <v>644</v>
      </c>
      <c r="B312" s="11" t="s">
        <v>645</v>
      </c>
      <c r="C312" s="12" t="s">
        <v>61</v>
      </c>
      <c r="D312" s="13">
        <v>1</v>
      </c>
      <c r="E312" s="14">
        <f>Orçamento!J312</f>
        <v>181.36</v>
      </c>
      <c r="F312" s="25">
        <f>Orçamento!H312*0.85</f>
        <v>128.0865</v>
      </c>
      <c r="G312" s="14">
        <f t="shared" si="56"/>
        <v>53.273500000000013</v>
      </c>
      <c r="H312" s="14">
        <f t="shared" si="57"/>
        <v>128.0865</v>
      </c>
      <c r="I312" s="14">
        <f t="shared" si="58"/>
        <v>53.273500000000013</v>
      </c>
      <c r="J312" s="14">
        <f t="shared" si="59"/>
        <v>181.36</v>
      </c>
    </row>
    <row r="313" spans="1:12" ht="45">
      <c r="A313" s="9" t="s">
        <v>646</v>
      </c>
      <c r="B313" s="11" t="s">
        <v>647</v>
      </c>
      <c r="C313" s="12" t="s">
        <v>61</v>
      </c>
      <c r="D313" s="13">
        <v>4</v>
      </c>
      <c r="E313" s="14">
        <f>Orçamento!J313</f>
        <v>278.27</v>
      </c>
      <c r="F313" s="25">
        <f>Orçamento!H313*0.85</f>
        <v>196.53700000000001</v>
      </c>
      <c r="G313" s="14">
        <f t="shared" si="56"/>
        <v>81.732999999999976</v>
      </c>
      <c r="H313" s="14">
        <f t="shared" si="57"/>
        <v>786.14800000000002</v>
      </c>
      <c r="I313" s="14">
        <f t="shared" si="58"/>
        <v>326.9319999999999</v>
      </c>
      <c r="J313" s="14">
        <f t="shared" si="59"/>
        <v>1113.08</v>
      </c>
    </row>
    <row r="314" spans="1:12" ht="45">
      <c r="A314" s="9" t="s">
        <v>648</v>
      </c>
      <c r="B314" s="11" t="s">
        <v>649</v>
      </c>
      <c r="C314" s="12" t="s">
        <v>289</v>
      </c>
      <c r="D314" s="13">
        <v>2</v>
      </c>
      <c r="E314" s="14">
        <f>Orçamento!J314</f>
        <v>15.83</v>
      </c>
      <c r="F314" s="25">
        <f>Orçamento!H314*0.85</f>
        <v>11.1775</v>
      </c>
      <c r="G314" s="14">
        <f t="shared" si="56"/>
        <v>4.6524999999999999</v>
      </c>
      <c r="H314" s="14">
        <f t="shared" si="57"/>
        <v>22.355</v>
      </c>
      <c r="I314" s="14">
        <f t="shared" si="58"/>
        <v>9.3049999999999997</v>
      </c>
      <c r="J314" s="14">
        <f t="shared" si="59"/>
        <v>31.66</v>
      </c>
    </row>
    <row r="315" spans="1:12" ht="78.75">
      <c r="A315" s="9" t="s">
        <v>650</v>
      </c>
      <c r="B315" s="11" t="s">
        <v>651</v>
      </c>
      <c r="C315" s="12" t="s">
        <v>289</v>
      </c>
      <c r="D315" s="13">
        <v>1</v>
      </c>
      <c r="E315" s="14">
        <f>Orçamento!J315</f>
        <v>18.309999999999999</v>
      </c>
      <c r="F315" s="25">
        <f>Orçamento!H315*0.85</f>
        <v>12.9285</v>
      </c>
      <c r="G315" s="14">
        <f t="shared" si="56"/>
        <v>5.3814999999999991</v>
      </c>
      <c r="H315" s="14">
        <f t="shared" si="57"/>
        <v>12.9285</v>
      </c>
      <c r="I315" s="14">
        <f t="shared" si="58"/>
        <v>5.3814999999999991</v>
      </c>
      <c r="J315" s="14">
        <f t="shared" si="59"/>
        <v>18.309999999999999</v>
      </c>
    </row>
    <row r="316" spans="1:12">
      <c r="A316" s="7" t="s">
        <v>652</v>
      </c>
      <c r="B316" s="39" t="s">
        <v>653</v>
      </c>
      <c r="C316" s="39"/>
      <c r="D316" s="39"/>
      <c r="E316" s="39"/>
      <c r="F316" s="39"/>
      <c r="G316" s="39"/>
      <c r="H316" s="8">
        <f>SUM(H317:H408)</f>
        <v>99125.634899999975</v>
      </c>
      <c r="I316" s="8">
        <f>SUM(I317:I408)</f>
        <v>41237.355100000008</v>
      </c>
      <c r="J316" s="8">
        <f>SUM(J317:J408)</f>
        <v>140362.99000000002</v>
      </c>
      <c r="K316" s="2" t="s">
        <v>45</v>
      </c>
    </row>
    <row r="317" spans="1:12">
      <c r="A317" s="9" t="s">
        <v>654</v>
      </c>
      <c r="B317" s="40" t="s">
        <v>655</v>
      </c>
      <c r="C317" s="46"/>
      <c r="D317" s="46"/>
      <c r="E317" s="46"/>
      <c r="F317" s="46"/>
      <c r="G317" s="46"/>
      <c r="H317" s="46"/>
      <c r="I317" s="46"/>
      <c r="J317" s="46"/>
      <c r="K317" s="46"/>
      <c r="L317" s="2" t="s">
        <v>48</v>
      </c>
    </row>
    <row r="318" spans="1:12" ht="22.5">
      <c r="A318" s="9" t="s">
        <v>656</v>
      </c>
      <c r="B318" s="11" t="s">
        <v>657</v>
      </c>
      <c r="C318" s="12" t="s">
        <v>61</v>
      </c>
      <c r="D318" s="13">
        <v>1</v>
      </c>
      <c r="E318" s="14">
        <f>Orçamento!J318</f>
        <v>1.58</v>
      </c>
      <c r="F318" s="25">
        <f>Orçamento!H318*0.85</f>
        <v>1.1134999999999999</v>
      </c>
      <c r="G318" s="14">
        <f t="shared" ref="G318:G349" si="60">E318-F318</f>
        <v>0.46650000000000014</v>
      </c>
      <c r="H318" s="14">
        <f t="shared" ref="H318:H349" si="61">F318*D318</f>
        <v>1.1134999999999999</v>
      </c>
      <c r="I318" s="14">
        <f t="shared" ref="I318:I349" si="62">G318*D318</f>
        <v>0.46650000000000014</v>
      </c>
      <c r="J318" s="14">
        <f t="shared" ref="J318:J349" si="63">I318+H318</f>
        <v>1.58</v>
      </c>
    </row>
    <row r="319" spans="1:12" ht="33.75">
      <c r="A319" s="9" t="s">
        <v>658</v>
      </c>
      <c r="B319" s="11" t="s">
        <v>659</v>
      </c>
      <c r="C319" s="12" t="s">
        <v>61</v>
      </c>
      <c r="D319" s="13">
        <v>292</v>
      </c>
      <c r="E319" s="14">
        <f>Orçamento!J319</f>
        <v>16.57</v>
      </c>
      <c r="F319" s="25">
        <f>Orçamento!H319*0.85</f>
        <v>11.704499999999999</v>
      </c>
      <c r="G319" s="14">
        <f t="shared" si="60"/>
        <v>4.8655000000000008</v>
      </c>
      <c r="H319" s="14">
        <f t="shared" si="61"/>
        <v>3417.7139999999999</v>
      </c>
      <c r="I319" s="14">
        <f t="shared" si="62"/>
        <v>1420.7260000000003</v>
      </c>
      <c r="J319" s="14">
        <f t="shared" si="63"/>
        <v>4838.4400000000005</v>
      </c>
    </row>
    <row r="320" spans="1:12" ht="33.75">
      <c r="A320" s="9" t="s">
        <v>660</v>
      </c>
      <c r="B320" s="11" t="s">
        <v>661</v>
      </c>
      <c r="C320" s="12" t="s">
        <v>61</v>
      </c>
      <c r="D320" s="13">
        <v>86</v>
      </c>
      <c r="E320" s="14">
        <f>Orçamento!J320</f>
        <v>14.2</v>
      </c>
      <c r="F320" s="25">
        <f>Orçamento!H320*0.85</f>
        <v>10.030000000000001</v>
      </c>
      <c r="G320" s="14">
        <f t="shared" si="60"/>
        <v>4.1699999999999982</v>
      </c>
      <c r="H320" s="14">
        <f t="shared" si="61"/>
        <v>862.58000000000015</v>
      </c>
      <c r="I320" s="14">
        <f t="shared" si="62"/>
        <v>358.61999999999983</v>
      </c>
      <c r="J320" s="14">
        <f t="shared" si="63"/>
        <v>1221.2</v>
      </c>
    </row>
    <row r="321" spans="1:10" ht="67.5">
      <c r="A321" s="9" t="s">
        <v>662</v>
      </c>
      <c r="B321" s="11" t="s">
        <v>663</v>
      </c>
      <c r="C321" s="12" t="s">
        <v>89</v>
      </c>
      <c r="D321" s="13">
        <v>5</v>
      </c>
      <c r="E321" s="14">
        <f>Orçamento!J321</f>
        <v>58.74</v>
      </c>
      <c r="F321" s="25">
        <f>Orçamento!H321*0.85</f>
        <v>41.488500000000002</v>
      </c>
      <c r="G321" s="14">
        <f t="shared" si="60"/>
        <v>17.2515</v>
      </c>
      <c r="H321" s="14">
        <f t="shared" si="61"/>
        <v>207.4425</v>
      </c>
      <c r="I321" s="14">
        <f t="shared" si="62"/>
        <v>86.257499999999993</v>
      </c>
      <c r="J321" s="14">
        <f t="shared" si="63"/>
        <v>293.7</v>
      </c>
    </row>
    <row r="322" spans="1:10" ht="56.25">
      <c r="A322" s="9" t="s">
        <v>664</v>
      </c>
      <c r="B322" s="11" t="s">
        <v>665</v>
      </c>
      <c r="C322" s="12" t="s">
        <v>61</v>
      </c>
      <c r="D322" s="13">
        <v>1</v>
      </c>
      <c r="E322" s="14">
        <f>Orçamento!J322</f>
        <v>21.54</v>
      </c>
      <c r="F322" s="25">
        <f>Orçamento!H322*0.85</f>
        <v>15.214999999999998</v>
      </c>
      <c r="G322" s="14">
        <f t="shared" si="60"/>
        <v>6.3250000000000011</v>
      </c>
      <c r="H322" s="14">
        <f t="shared" si="61"/>
        <v>15.214999999999998</v>
      </c>
      <c r="I322" s="14">
        <f t="shared" si="62"/>
        <v>6.3250000000000011</v>
      </c>
      <c r="J322" s="14">
        <f t="shared" si="63"/>
        <v>21.54</v>
      </c>
    </row>
    <row r="323" spans="1:10">
      <c r="A323" s="9" t="s">
        <v>666</v>
      </c>
      <c r="B323" s="11" t="s">
        <v>667</v>
      </c>
      <c r="C323" s="12" t="s">
        <v>668</v>
      </c>
      <c r="D323" s="13">
        <v>185</v>
      </c>
      <c r="E323" s="14">
        <f>Orçamento!J323</f>
        <v>0.43</v>
      </c>
      <c r="F323" s="25">
        <f>Orçamento!H323*0.85</f>
        <v>0.30599999999999999</v>
      </c>
      <c r="G323" s="14">
        <f t="shared" si="60"/>
        <v>0.124</v>
      </c>
      <c r="H323" s="14">
        <f t="shared" si="61"/>
        <v>56.61</v>
      </c>
      <c r="I323" s="14">
        <f t="shared" si="62"/>
        <v>22.94</v>
      </c>
      <c r="J323" s="14">
        <f t="shared" si="63"/>
        <v>79.55</v>
      </c>
    </row>
    <row r="324" spans="1:10">
      <c r="A324" s="9" t="s">
        <v>669</v>
      </c>
      <c r="B324" s="11" t="s">
        <v>670</v>
      </c>
      <c r="C324" s="12" t="s">
        <v>668</v>
      </c>
      <c r="D324" s="13">
        <v>22</v>
      </c>
      <c r="E324" s="14">
        <f>Orçamento!J324</f>
        <v>1.32</v>
      </c>
      <c r="F324" s="25">
        <f>Orçamento!H324*0.85</f>
        <v>0.93500000000000005</v>
      </c>
      <c r="G324" s="14">
        <f t="shared" si="60"/>
        <v>0.38500000000000001</v>
      </c>
      <c r="H324" s="14">
        <f t="shared" si="61"/>
        <v>20.57</v>
      </c>
      <c r="I324" s="14">
        <f t="shared" si="62"/>
        <v>8.4700000000000006</v>
      </c>
      <c r="J324" s="14">
        <f t="shared" si="63"/>
        <v>29.04</v>
      </c>
    </row>
    <row r="325" spans="1:10" ht="22.5">
      <c r="A325" s="9" t="s">
        <v>671</v>
      </c>
      <c r="B325" s="11" t="s">
        <v>672</v>
      </c>
      <c r="C325" s="12" t="s">
        <v>61</v>
      </c>
      <c r="D325" s="13">
        <v>22</v>
      </c>
      <c r="E325" s="14">
        <f>Orçamento!J325</f>
        <v>19.440000000000001</v>
      </c>
      <c r="F325" s="25">
        <f>Orçamento!H325*0.85</f>
        <v>13.727499999999999</v>
      </c>
      <c r="G325" s="14">
        <f t="shared" si="60"/>
        <v>5.7125000000000021</v>
      </c>
      <c r="H325" s="14">
        <f t="shared" si="61"/>
        <v>302.005</v>
      </c>
      <c r="I325" s="14">
        <f t="shared" si="62"/>
        <v>125.67500000000004</v>
      </c>
      <c r="J325" s="14">
        <f t="shared" si="63"/>
        <v>427.68000000000006</v>
      </c>
    </row>
    <row r="326" spans="1:10" ht="22.5">
      <c r="A326" s="9" t="s">
        <v>673</v>
      </c>
      <c r="B326" s="11" t="s">
        <v>674</v>
      </c>
      <c r="C326" s="12" t="s">
        <v>289</v>
      </c>
      <c r="D326" s="13">
        <v>104</v>
      </c>
      <c r="E326" s="14">
        <f>Orçamento!J326</f>
        <v>0.25</v>
      </c>
      <c r="F326" s="25">
        <f>Orçamento!H326*0.85</f>
        <v>0.17849999999999999</v>
      </c>
      <c r="G326" s="14">
        <f t="shared" si="60"/>
        <v>7.1500000000000008E-2</v>
      </c>
      <c r="H326" s="14">
        <f t="shared" si="61"/>
        <v>18.564</v>
      </c>
      <c r="I326" s="14">
        <f t="shared" si="62"/>
        <v>7.4360000000000008</v>
      </c>
      <c r="J326" s="14">
        <f t="shared" si="63"/>
        <v>26</v>
      </c>
    </row>
    <row r="327" spans="1:10" ht="22.5">
      <c r="A327" s="9" t="s">
        <v>675</v>
      </c>
      <c r="B327" s="11" t="s">
        <v>676</v>
      </c>
      <c r="C327" s="12" t="s">
        <v>61</v>
      </c>
      <c r="D327" s="13">
        <v>22</v>
      </c>
      <c r="E327" s="14">
        <f>Orçamento!J327</f>
        <v>23.46</v>
      </c>
      <c r="F327" s="25">
        <f>Orçamento!H327*0.85</f>
        <v>16.566499999999998</v>
      </c>
      <c r="G327" s="14">
        <f t="shared" si="60"/>
        <v>6.8935000000000031</v>
      </c>
      <c r="H327" s="14">
        <f t="shared" si="61"/>
        <v>364.46299999999997</v>
      </c>
      <c r="I327" s="14">
        <f t="shared" si="62"/>
        <v>151.65700000000007</v>
      </c>
      <c r="J327" s="14">
        <f t="shared" si="63"/>
        <v>516.12</v>
      </c>
    </row>
    <row r="328" spans="1:10" ht="22.5">
      <c r="A328" s="9" t="s">
        <v>677</v>
      </c>
      <c r="B328" s="11" t="s">
        <v>678</v>
      </c>
      <c r="C328" s="12" t="s">
        <v>679</v>
      </c>
      <c r="D328" s="13">
        <v>22</v>
      </c>
      <c r="E328" s="14">
        <f>Orçamento!J328</f>
        <v>3.04</v>
      </c>
      <c r="F328" s="25">
        <f>Orçamento!H328*0.85</f>
        <v>2.1504999999999996</v>
      </c>
      <c r="G328" s="14">
        <f t="shared" si="60"/>
        <v>0.8895000000000004</v>
      </c>
      <c r="H328" s="14">
        <f t="shared" si="61"/>
        <v>47.310999999999993</v>
      </c>
      <c r="I328" s="14">
        <f t="shared" si="62"/>
        <v>19.56900000000001</v>
      </c>
      <c r="J328" s="14">
        <f t="shared" si="63"/>
        <v>66.88</v>
      </c>
    </row>
    <row r="329" spans="1:10" ht="45">
      <c r="A329" s="9" t="s">
        <v>680</v>
      </c>
      <c r="B329" s="11" t="s">
        <v>681</v>
      </c>
      <c r="C329" s="12" t="s">
        <v>89</v>
      </c>
      <c r="D329" s="13">
        <v>258</v>
      </c>
      <c r="E329" s="14">
        <f>Orçamento!J329</f>
        <v>21.74</v>
      </c>
      <c r="F329" s="25">
        <f>Orçamento!H329*0.85</f>
        <v>15.350999999999999</v>
      </c>
      <c r="G329" s="14">
        <f t="shared" si="60"/>
        <v>6.3889999999999993</v>
      </c>
      <c r="H329" s="14">
        <f t="shared" si="61"/>
        <v>3960.558</v>
      </c>
      <c r="I329" s="14">
        <f t="shared" si="62"/>
        <v>1648.3619999999999</v>
      </c>
      <c r="J329" s="14">
        <f t="shared" si="63"/>
        <v>5608.92</v>
      </c>
    </row>
    <row r="330" spans="1:10" ht="56.25">
      <c r="A330" s="9" t="s">
        <v>682</v>
      </c>
      <c r="B330" s="11" t="s">
        <v>683</v>
      </c>
      <c r="C330" s="12" t="s">
        <v>89</v>
      </c>
      <c r="D330" s="13">
        <v>152.69999999999999</v>
      </c>
      <c r="E330" s="14">
        <f>Orçamento!J330</f>
        <v>23.44</v>
      </c>
      <c r="F330" s="25">
        <f>Orçamento!H330*0.85</f>
        <v>16.558</v>
      </c>
      <c r="G330" s="14">
        <f t="shared" si="60"/>
        <v>6.8820000000000014</v>
      </c>
      <c r="H330" s="14">
        <f t="shared" si="61"/>
        <v>2528.4065999999998</v>
      </c>
      <c r="I330" s="14">
        <f t="shared" si="62"/>
        <v>1050.8814000000002</v>
      </c>
      <c r="J330" s="14">
        <f t="shared" si="63"/>
        <v>3579.288</v>
      </c>
    </row>
    <row r="331" spans="1:10" ht="56.25">
      <c r="A331" s="9" t="s">
        <v>684</v>
      </c>
      <c r="B331" s="11" t="s">
        <v>685</v>
      </c>
      <c r="C331" s="12" t="s">
        <v>89</v>
      </c>
      <c r="D331" s="13">
        <v>206.4</v>
      </c>
      <c r="E331" s="14">
        <f>Orçamento!J331</f>
        <v>32.340000000000003</v>
      </c>
      <c r="F331" s="25">
        <f>Orçamento!H331*0.85</f>
        <v>22.839500000000001</v>
      </c>
      <c r="G331" s="14">
        <f t="shared" si="60"/>
        <v>9.5005000000000024</v>
      </c>
      <c r="H331" s="14">
        <f t="shared" si="61"/>
        <v>4714.0727999999999</v>
      </c>
      <c r="I331" s="14">
        <f t="shared" si="62"/>
        <v>1960.9032000000007</v>
      </c>
      <c r="J331" s="14">
        <f t="shared" si="63"/>
        <v>6674.9760000000006</v>
      </c>
    </row>
    <row r="332" spans="1:10" ht="56.25">
      <c r="A332" s="9" t="s">
        <v>686</v>
      </c>
      <c r="B332" s="11" t="s">
        <v>687</v>
      </c>
      <c r="C332" s="12" t="s">
        <v>89</v>
      </c>
      <c r="D332" s="13">
        <v>10.4</v>
      </c>
      <c r="E332" s="14">
        <f>Orçamento!J332</f>
        <v>46.82</v>
      </c>
      <c r="F332" s="25">
        <f>Orçamento!H332*0.85</f>
        <v>33.064999999999998</v>
      </c>
      <c r="G332" s="14">
        <f t="shared" si="60"/>
        <v>13.755000000000003</v>
      </c>
      <c r="H332" s="14">
        <f t="shared" si="61"/>
        <v>343.87599999999998</v>
      </c>
      <c r="I332" s="14">
        <f t="shared" si="62"/>
        <v>143.05200000000002</v>
      </c>
      <c r="J332" s="14">
        <f t="shared" si="63"/>
        <v>486.928</v>
      </c>
    </row>
    <row r="333" spans="1:10" ht="45">
      <c r="A333" s="9" t="s">
        <v>688</v>
      </c>
      <c r="B333" s="11" t="s">
        <v>689</v>
      </c>
      <c r="C333" s="12" t="s">
        <v>89</v>
      </c>
      <c r="D333" s="13">
        <v>83.6</v>
      </c>
      <c r="E333" s="14">
        <f>Orçamento!J333</f>
        <v>8.6999999999999993</v>
      </c>
      <c r="F333" s="25">
        <f>Orçamento!H333*0.85</f>
        <v>6.1455000000000002</v>
      </c>
      <c r="G333" s="14">
        <f t="shared" si="60"/>
        <v>2.5544999999999991</v>
      </c>
      <c r="H333" s="14">
        <f t="shared" si="61"/>
        <v>513.76379999999995</v>
      </c>
      <c r="I333" s="14">
        <f t="shared" si="62"/>
        <v>213.5561999999999</v>
      </c>
      <c r="J333" s="14">
        <f t="shared" si="63"/>
        <v>727.31999999999982</v>
      </c>
    </row>
    <row r="334" spans="1:10" ht="45">
      <c r="A334" s="9" t="s">
        <v>690</v>
      </c>
      <c r="B334" s="11" t="s">
        <v>691</v>
      </c>
      <c r="C334" s="12" t="s">
        <v>89</v>
      </c>
      <c r="D334" s="13">
        <v>1935.3</v>
      </c>
      <c r="E334" s="14">
        <f>Orçamento!J334</f>
        <v>2.61</v>
      </c>
      <c r="F334" s="25">
        <f>Orçamento!H334*0.85</f>
        <v>1.8444999999999998</v>
      </c>
      <c r="G334" s="14">
        <f t="shared" si="60"/>
        <v>0.76550000000000007</v>
      </c>
      <c r="H334" s="14">
        <f t="shared" si="61"/>
        <v>3569.6608499999998</v>
      </c>
      <c r="I334" s="14">
        <f t="shared" si="62"/>
        <v>1481.4721500000001</v>
      </c>
      <c r="J334" s="14">
        <f t="shared" si="63"/>
        <v>5051.1329999999998</v>
      </c>
    </row>
    <row r="335" spans="1:10" ht="45">
      <c r="A335" s="9" t="s">
        <v>692</v>
      </c>
      <c r="B335" s="11" t="s">
        <v>693</v>
      </c>
      <c r="C335" s="12" t="s">
        <v>89</v>
      </c>
      <c r="D335" s="13">
        <v>3658.8</v>
      </c>
      <c r="E335" s="14">
        <f>Orçamento!J335</f>
        <v>3.77</v>
      </c>
      <c r="F335" s="25">
        <f>Orçamento!H335*0.85</f>
        <v>2.6604999999999999</v>
      </c>
      <c r="G335" s="14">
        <f t="shared" si="60"/>
        <v>1.1095000000000002</v>
      </c>
      <c r="H335" s="14">
        <f t="shared" si="61"/>
        <v>9734.2374</v>
      </c>
      <c r="I335" s="14">
        <f t="shared" si="62"/>
        <v>4059.4386000000009</v>
      </c>
      <c r="J335" s="14">
        <f t="shared" si="63"/>
        <v>13793.676000000001</v>
      </c>
    </row>
    <row r="336" spans="1:10" ht="45">
      <c r="A336" s="9" t="s">
        <v>694</v>
      </c>
      <c r="B336" s="11" t="s">
        <v>695</v>
      </c>
      <c r="C336" s="12" t="s">
        <v>89</v>
      </c>
      <c r="D336" s="13">
        <v>677</v>
      </c>
      <c r="E336" s="14">
        <f>Orçamento!J336</f>
        <v>5.79</v>
      </c>
      <c r="F336" s="25">
        <f>Orçamento!H336*0.85</f>
        <v>4.0884999999999998</v>
      </c>
      <c r="G336" s="14">
        <f t="shared" si="60"/>
        <v>1.7015000000000002</v>
      </c>
      <c r="H336" s="14">
        <f t="shared" si="61"/>
        <v>2767.9144999999999</v>
      </c>
      <c r="I336" s="14">
        <f t="shared" si="62"/>
        <v>1151.9155000000001</v>
      </c>
      <c r="J336" s="14">
        <f t="shared" si="63"/>
        <v>3919.83</v>
      </c>
    </row>
    <row r="337" spans="1:10" ht="45">
      <c r="A337" s="9" t="s">
        <v>696</v>
      </c>
      <c r="B337" s="11" t="s">
        <v>697</v>
      </c>
      <c r="C337" s="12" t="s">
        <v>89</v>
      </c>
      <c r="D337" s="13">
        <v>69.900000000000006</v>
      </c>
      <c r="E337" s="14">
        <f>Orçamento!J337</f>
        <v>8.08</v>
      </c>
      <c r="F337" s="25">
        <f>Orçamento!H337*0.85</f>
        <v>5.7035</v>
      </c>
      <c r="G337" s="14">
        <f t="shared" si="60"/>
        <v>2.3765000000000001</v>
      </c>
      <c r="H337" s="14">
        <f t="shared" si="61"/>
        <v>398.67465000000004</v>
      </c>
      <c r="I337" s="14">
        <f t="shared" si="62"/>
        <v>166.11735000000002</v>
      </c>
      <c r="J337" s="14">
        <f t="shared" si="63"/>
        <v>564.79200000000003</v>
      </c>
    </row>
    <row r="338" spans="1:10" ht="45">
      <c r="A338" s="9" t="s">
        <v>698</v>
      </c>
      <c r="B338" s="11" t="s">
        <v>699</v>
      </c>
      <c r="C338" s="12" t="s">
        <v>61</v>
      </c>
      <c r="D338" s="13">
        <v>2</v>
      </c>
      <c r="E338" s="14">
        <f>Orçamento!J338</f>
        <v>149.57</v>
      </c>
      <c r="F338" s="25">
        <f>Orçamento!H338*0.85</f>
        <v>105.63800000000001</v>
      </c>
      <c r="G338" s="14">
        <f t="shared" si="60"/>
        <v>43.931999999999988</v>
      </c>
      <c r="H338" s="14">
        <f t="shared" si="61"/>
        <v>211.27600000000001</v>
      </c>
      <c r="I338" s="14">
        <f t="shared" si="62"/>
        <v>87.863999999999976</v>
      </c>
      <c r="J338" s="14">
        <f t="shared" si="63"/>
        <v>299.14</v>
      </c>
    </row>
    <row r="339" spans="1:10" ht="22.5">
      <c r="A339" s="9" t="s">
        <v>700</v>
      </c>
      <c r="B339" s="11" t="s">
        <v>701</v>
      </c>
      <c r="C339" s="12" t="s">
        <v>289</v>
      </c>
      <c r="D339" s="13">
        <v>3</v>
      </c>
      <c r="E339" s="14">
        <f>Orçamento!J339</f>
        <v>43.11</v>
      </c>
      <c r="F339" s="25">
        <f>Orçamento!H339*0.85</f>
        <v>30.446999999999999</v>
      </c>
      <c r="G339" s="14">
        <f t="shared" si="60"/>
        <v>12.663</v>
      </c>
      <c r="H339" s="14">
        <f t="shared" si="61"/>
        <v>91.340999999999994</v>
      </c>
      <c r="I339" s="14">
        <f t="shared" si="62"/>
        <v>37.989000000000004</v>
      </c>
      <c r="J339" s="14">
        <f t="shared" si="63"/>
        <v>129.32999999999998</v>
      </c>
    </row>
    <row r="340" spans="1:10" ht="22.5">
      <c r="A340" s="9" t="s">
        <v>702</v>
      </c>
      <c r="B340" s="11" t="s">
        <v>703</v>
      </c>
      <c r="C340" s="12" t="s">
        <v>289</v>
      </c>
      <c r="D340" s="13">
        <v>1</v>
      </c>
      <c r="E340" s="14">
        <f>Orçamento!J340</f>
        <v>209.12</v>
      </c>
      <c r="F340" s="25">
        <f>Orçamento!H340*0.85</f>
        <v>147.696</v>
      </c>
      <c r="G340" s="14">
        <f t="shared" si="60"/>
        <v>61.424000000000007</v>
      </c>
      <c r="H340" s="14">
        <f t="shared" si="61"/>
        <v>147.696</v>
      </c>
      <c r="I340" s="14">
        <f t="shared" si="62"/>
        <v>61.424000000000007</v>
      </c>
      <c r="J340" s="14">
        <f t="shared" si="63"/>
        <v>209.12</v>
      </c>
    </row>
    <row r="341" spans="1:10" ht="33.75">
      <c r="A341" s="9" t="s">
        <v>704</v>
      </c>
      <c r="B341" s="11" t="s">
        <v>705</v>
      </c>
      <c r="C341" s="12" t="s">
        <v>61</v>
      </c>
      <c r="D341" s="13">
        <v>8</v>
      </c>
      <c r="E341" s="14">
        <f>Orçamento!J341</f>
        <v>32.76</v>
      </c>
      <c r="F341" s="25">
        <f>Orçamento!H341*0.85</f>
        <v>23.136999999999997</v>
      </c>
      <c r="G341" s="14">
        <f t="shared" si="60"/>
        <v>9.6230000000000011</v>
      </c>
      <c r="H341" s="14">
        <f t="shared" si="61"/>
        <v>185.09599999999998</v>
      </c>
      <c r="I341" s="14">
        <f t="shared" si="62"/>
        <v>76.984000000000009</v>
      </c>
      <c r="J341" s="14">
        <f t="shared" si="63"/>
        <v>262.08</v>
      </c>
    </row>
    <row r="342" spans="1:10" ht="33.75">
      <c r="A342" s="9" t="s">
        <v>706</v>
      </c>
      <c r="B342" s="11" t="s">
        <v>707</v>
      </c>
      <c r="C342" s="12" t="s">
        <v>61</v>
      </c>
      <c r="D342" s="13">
        <v>1</v>
      </c>
      <c r="E342" s="14">
        <f>Orçamento!J342</f>
        <v>52.6</v>
      </c>
      <c r="F342" s="25">
        <f>Orçamento!H342*0.85</f>
        <v>37.153500000000001</v>
      </c>
      <c r="G342" s="14">
        <f t="shared" si="60"/>
        <v>15.4465</v>
      </c>
      <c r="H342" s="14">
        <f t="shared" si="61"/>
        <v>37.153500000000001</v>
      </c>
      <c r="I342" s="14">
        <f t="shared" si="62"/>
        <v>15.4465</v>
      </c>
      <c r="J342" s="14">
        <f t="shared" si="63"/>
        <v>52.6</v>
      </c>
    </row>
    <row r="343" spans="1:10" ht="45">
      <c r="A343" s="9" t="s">
        <v>708</v>
      </c>
      <c r="B343" s="11" t="s">
        <v>709</v>
      </c>
      <c r="C343" s="12" t="s">
        <v>61</v>
      </c>
      <c r="D343" s="13">
        <v>2</v>
      </c>
      <c r="E343" s="14">
        <f>Orçamento!J343</f>
        <v>46.68</v>
      </c>
      <c r="F343" s="25">
        <f>Orçamento!H343*0.85</f>
        <v>32.971499999999999</v>
      </c>
      <c r="G343" s="14">
        <f t="shared" si="60"/>
        <v>13.708500000000001</v>
      </c>
      <c r="H343" s="14">
        <f t="shared" si="61"/>
        <v>65.942999999999998</v>
      </c>
      <c r="I343" s="14">
        <f t="shared" si="62"/>
        <v>27.417000000000002</v>
      </c>
      <c r="J343" s="14">
        <f t="shared" si="63"/>
        <v>93.36</v>
      </c>
    </row>
    <row r="344" spans="1:10" ht="33.75">
      <c r="A344" s="9" t="s">
        <v>710</v>
      </c>
      <c r="B344" s="11" t="s">
        <v>711</v>
      </c>
      <c r="C344" s="12" t="s">
        <v>61</v>
      </c>
      <c r="D344" s="13">
        <v>23</v>
      </c>
      <c r="E344" s="14">
        <f>Orçamento!J344</f>
        <v>26.9</v>
      </c>
      <c r="F344" s="25">
        <f>Orçamento!H344*0.85</f>
        <v>18.997500000000002</v>
      </c>
      <c r="G344" s="14">
        <f t="shared" si="60"/>
        <v>7.9024999999999963</v>
      </c>
      <c r="H344" s="14">
        <f t="shared" si="61"/>
        <v>436.94250000000005</v>
      </c>
      <c r="I344" s="14">
        <f t="shared" si="62"/>
        <v>181.75749999999991</v>
      </c>
      <c r="J344" s="14">
        <f t="shared" si="63"/>
        <v>618.69999999999993</v>
      </c>
    </row>
    <row r="345" spans="1:10" ht="22.5">
      <c r="A345" s="9" t="s">
        <v>712</v>
      </c>
      <c r="B345" s="11" t="s">
        <v>713</v>
      </c>
      <c r="C345" s="12" t="s">
        <v>289</v>
      </c>
      <c r="D345" s="13">
        <v>26</v>
      </c>
      <c r="E345" s="14">
        <f>Orçamento!J345</f>
        <v>5.26</v>
      </c>
      <c r="F345" s="25">
        <f>Orçamento!H345*0.85</f>
        <v>3.7145000000000001</v>
      </c>
      <c r="G345" s="14">
        <f t="shared" si="60"/>
        <v>1.5454999999999997</v>
      </c>
      <c r="H345" s="14">
        <f t="shared" si="61"/>
        <v>96.576999999999998</v>
      </c>
      <c r="I345" s="14">
        <f t="shared" si="62"/>
        <v>40.182999999999993</v>
      </c>
      <c r="J345" s="14">
        <f t="shared" si="63"/>
        <v>136.76</v>
      </c>
    </row>
    <row r="346" spans="1:10">
      <c r="A346" s="9" t="s">
        <v>714</v>
      </c>
      <c r="B346" s="11" t="s">
        <v>715</v>
      </c>
      <c r="C346" s="12" t="s">
        <v>289</v>
      </c>
      <c r="D346" s="13">
        <v>18</v>
      </c>
      <c r="E346" s="14">
        <f>Orçamento!J346</f>
        <v>4.5599999999999996</v>
      </c>
      <c r="F346" s="25">
        <f>Orçamento!H346*0.85</f>
        <v>3.2214999999999998</v>
      </c>
      <c r="G346" s="14">
        <f t="shared" si="60"/>
        <v>1.3384999999999998</v>
      </c>
      <c r="H346" s="14">
        <f t="shared" si="61"/>
        <v>57.986999999999995</v>
      </c>
      <c r="I346" s="14">
        <f t="shared" si="62"/>
        <v>24.092999999999996</v>
      </c>
      <c r="J346" s="14">
        <f t="shared" si="63"/>
        <v>82.079999999999984</v>
      </c>
    </row>
    <row r="347" spans="1:10" ht="22.5">
      <c r="A347" s="9" t="s">
        <v>716</v>
      </c>
      <c r="B347" s="11" t="s">
        <v>717</v>
      </c>
      <c r="C347" s="12" t="s">
        <v>289</v>
      </c>
      <c r="D347" s="13">
        <v>212</v>
      </c>
      <c r="E347" s="14">
        <f>Orçamento!J347</f>
        <v>2.15</v>
      </c>
      <c r="F347" s="25">
        <f>Orçamento!H347*0.85</f>
        <v>1.5215000000000001</v>
      </c>
      <c r="G347" s="14">
        <f t="shared" si="60"/>
        <v>0.62849999999999984</v>
      </c>
      <c r="H347" s="14">
        <f t="shared" si="61"/>
        <v>322.55799999999999</v>
      </c>
      <c r="I347" s="14">
        <f t="shared" si="62"/>
        <v>133.24199999999996</v>
      </c>
      <c r="J347" s="14">
        <f t="shared" si="63"/>
        <v>455.79999999999995</v>
      </c>
    </row>
    <row r="348" spans="1:10" ht="33.75">
      <c r="A348" s="9" t="s">
        <v>718</v>
      </c>
      <c r="B348" s="11" t="s">
        <v>719</v>
      </c>
      <c r="C348" s="12" t="s">
        <v>61</v>
      </c>
      <c r="D348" s="13">
        <v>34</v>
      </c>
      <c r="E348" s="14">
        <f>Orçamento!J348</f>
        <v>31.82</v>
      </c>
      <c r="F348" s="25">
        <f>Orçamento!H348*0.85</f>
        <v>22.474</v>
      </c>
      <c r="G348" s="14">
        <f t="shared" si="60"/>
        <v>9.3460000000000001</v>
      </c>
      <c r="H348" s="14">
        <f t="shared" si="61"/>
        <v>764.11599999999999</v>
      </c>
      <c r="I348" s="14">
        <f t="shared" si="62"/>
        <v>317.76400000000001</v>
      </c>
      <c r="J348" s="14">
        <f t="shared" si="63"/>
        <v>1081.8800000000001</v>
      </c>
    </row>
    <row r="349" spans="1:10" ht="45">
      <c r="A349" s="9" t="s">
        <v>720</v>
      </c>
      <c r="B349" s="11" t="s">
        <v>721</v>
      </c>
      <c r="C349" s="12" t="s">
        <v>61</v>
      </c>
      <c r="D349" s="13">
        <v>1</v>
      </c>
      <c r="E349" s="14">
        <f>Orçamento!J349</f>
        <v>41.77</v>
      </c>
      <c r="F349" s="25">
        <f>Orçamento!H349*0.85</f>
        <v>29.503499999999999</v>
      </c>
      <c r="G349" s="14">
        <f t="shared" si="60"/>
        <v>12.266500000000004</v>
      </c>
      <c r="H349" s="14">
        <f t="shared" si="61"/>
        <v>29.503499999999999</v>
      </c>
      <c r="I349" s="14">
        <f t="shared" si="62"/>
        <v>12.266500000000004</v>
      </c>
      <c r="J349" s="14">
        <f t="shared" si="63"/>
        <v>41.77</v>
      </c>
    </row>
    <row r="350" spans="1:10" ht="45">
      <c r="A350" s="9" t="s">
        <v>722</v>
      </c>
      <c r="B350" s="11" t="s">
        <v>723</v>
      </c>
      <c r="C350" s="12" t="s">
        <v>61</v>
      </c>
      <c r="D350" s="13">
        <v>10</v>
      </c>
      <c r="E350" s="14">
        <f>Orçamento!J350</f>
        <v>35.86</v>
      </c>
      <c r="F350" s="25">
        <f>Orçamento!H350*0.85</f>
        <v>25.33</v>
      </c>
      <c r="G350" s="14">
        <f t="shared" ref="G350:G381" si="64">E350-F350</f>
        <v>10.530000000000001</v>
      </c>
      <c r="H350" s="14">
        <f t="shared" ref="H350:H381" si="65">F350*D350</f>
        <v>253.29999999999998</v>
      </c>
      <c r="I350" s="14">
        <f t="shared" ref="I350:I381" si="66">G350*D350</f>
        <v>105.30000000000001</v>
      </c>
      <c r="J350" s="14">
        <f t="shared" ref="J350:J381" si="67">I350+H350</f>
        <v>358.6</v>
      </c>
    </row>
    <row r="351" spans="1:10" ht="33.75">
      <c r="A351" s="9" t="s">
        <v>724</v>
      </c>
      <c r="B351" s="11" t="s">
        <v>725</v>
      </c>
      <c r="C351" s="12" t="s">
        <v>61</v>
      </c>
      <c r="D351" s="13">
        <v>72</v>
      </c>
      <c r="E351" s="14">
        <f>Orçamento!J351</f>
        <v>40.85</v>
      </c>
      <c r="F351" s="25">
        <f>Orçamento!H351*0.85</f>
        <v>28.848999999999997</v>
      </c>
      <c r="G351" s="14">
        <f t="shared" si="64"/>
        <v>12.001000000000005</v>
      </c>
      <c r="H351" s="14">
        <f t="shared" si="65"/>
        <v>2077.1279999999997</v>
      </c>
      <c r="I351" s="14">
        <f t="shared" si="66"/>
        <v>864.07200000000034</v>
      </c>
      <c r="J351" s="14">
        <f t="shared" si="67"/>
        <v>2941.2</v>
      </c>
    </row>
    <row r="352" spans="1:10" ht="33.75">
      <c r="A352" s="9" t="s">
        <v>726</v>
      </c>
      <c r="B352" s="11" t="s">
        <v>727</v>
      </c>
      <c r="C352" s="12" t="s">
        <v>61</v>
      </c>
      <c r="D352" s="13">
        <v>22</v>
      </c>
      <c r="E352" s="14">
        <f>Orçamento!J352</f>
        <v>44.46</v>
      </c>
      <c r="F352" s="25">
        <f>Orçamento!H352*0.85</f>
        <v>31.398999999999997</v>
      </c>
      <c r="G352" s="14">
        <f t="shared" si="64"/>
        <v>13.061000000000003</v>
      </c>
      <c r="H352" s="14">
        <f t="shared" si="65"/>
        <v>690.77799999999991</v>
      </c>
      <c r="I352" s="14">
        <f t="shared" si="66"/>
        <v>287.3420000000001</v>
      </c>
      <c r="J352" s="14">
        <f t="shared" si="67"/>
        <v>978.12</v>
      </c>
    </row>
    <row r="353" spans="1:10" ht="33.75">
      <c r="A353" s="9" t="s">
        <v>728</v>
      </c>
      <c r="B353" s="11" t="s">
        <v>729</v>
      </c>
      <c r="C353" s="12" t="s">
        <v>61</v>
      </c>
      <c r="D353" s="13">
        <v>2</v>
      </c>
      <c r="E353" s="14">
        <f>Orçamento!J353</f>
        <v>59.71</v>
      </c>
      <c r="F353" s="25">
        <f>Orçamento!H353*0.85</f>
        <v>42.168500000000002</v>
      </c>
      <c r="G353" s="14">
        <f t="shared" si="64"/>
        <v>17.541499999999999</v>
      </c>
      <c r="H353" s="14">
        <f t="shared" si="65"/>
        <v>84.337000000000003</v>
      </c>
      <c r="I353" s="14">
        <f t="shared" si="66"/>
        <v>35.082999999999998</v>
      </c>
      <c r="J353" s="14">
        <f t="shared" si="67"/>
        <v>119.42</v>
      </c>
    </row>
    <row r="354" spans="1:10" ht="33.75">
      <c r="A354" s="9" t="s">
        <v>730</v>
      </c>
      <c r="B354" s="11" t="s">
        <v>731</v>
      </c>
      <c r="C354" s="12" t="s">
        <v>61</v>
      </c>
      <c r="D354" s="13">
        <v>85</v>
      </c>
      <c r="E354" s="14">
        <f>Orçamento!J354</f>
        <v>21.94</v>
      </c>
      <c r="F354" s="25">
        <f>Orçamento!H354*0.85</f>
        <v>15.4955</v>
      </c>
      <c r="G354" s="14">
        <f t="shared" si="64"/>
        <v>6.4445000000000014</v>
      </c>
      <c r="H354" s="14">
        <f t="shared" si="65"/>
        <v>1317.1175000000001</v>
      </c>
      <c r="I354" s="14">
        <f t="shared" si="66"/>
        <v>547.78250000000014</v>
      </c>
      <c r="J354" s="14">
        <f t="shared" si="67"/>
        <v>1864.9</v>
      </c>
    </row>
    <row r="355" spans="1:10" ht="33.75">
      <c r="A355" s="9" t="s">
        <v>732</v>
      </c>
      <c r="B355" s="11" t="s">
        <v>733</v>
      </c>
      <c r="C355" s="12" t="s">
        <v>61</v>
      </c>
      <c r="D355" s="13">
        <v>11</v>
      </c>
      <c r="E355" s="14">
        <f>Orçamento!J355</f>
        <v>23.73</v>
      </c>
      <c r="F355" s="25">
        <f>Orçamento!H355*0.85</f>
        <v>16.761999999999997</v>
      </c>
      <c r="G355" s="14">
        <f t="shared" si="64"/>
        <v>6.9680000000000035</v>
      </c>
      <c r="H355" s="14">
        <f t="shared" si="65"/>
        <v>184.38199999999998</v>
      </c>
      <c r="I355" s="14">
        <f t="shared" si="66"/>
        <v>76.648000000000039</v>
      </c>
      <c r="J355" s="14">
        <f t="shared" si="67"/>
        <v>261.03000000000003</v>
      </c>
    </row>
    <row r="356" spans="1:10" ht="33.75">
      <c r="A356" s="9" t="s">
        <v>734</v>
      </c>
      <c r="B356" s="11" t="s">
        <v>735</v>
      </c>
      <c r="C356" s="12" t="s">
        <v>61</v>
      </c>
      <c r="D356" s="13">
        <v>2</v>
      </c>
      <c r="E356" s="14">
        <f>Orçamento!J356</f>
        <v>83.2</v>
      </c>
      <c r="F356" s="25">
        <f>Orçamento!H356*0.85</f>
        <v>58.760499999999993</v>
      </c>
      <c r="G356" s="14">
        <f t="shared" si="64"/>
        <v>24.43950000000001</v>
      </c>
      <c r="H356" s="14">
        <f t="shared" si="65"/>
        <v>117.52099999999999</v>
      </c>
      <c r="I356" s="14">
        <f t="shared" si="66"/>
        <v>48.879000000000019</v>
      </c>
      <c r="J356" s="14">
        <f t="shared" si="67"/>
        <v>166.4</v>
      </c>
    </row>
    <row r="357" spans="1:10" ht="22.5">
      <c r="A357" s="9" t="s">
        <v>736</v>
      </c>
      <c r="B357" s="11" t="s">
        <v>737</v>
      </c>
      <c r="C357" s="12" t="s">
        <v>61</v>
      </c>
      <c r="D357" s="13">
        <v>2</v>
      </c>
      <c r="E357" s="14">
        <f>Orçamento!J357</f>
        <v>127.93</v>
      </c>
      <c r="F357" s="25">
        <f>Orçamento!H357*0.85</f>
        <v>90.35499999999999</v>
      </c>
      <c r="G357" s="14">
        <f t="shared" si="64"/>
        <v>37.575000000000017</v>
      </c>
      <c r="H357" s="14">
        <f t="shared" si="65"/>
        <v>180.70999999999998</v>
      </c>
      <c r="I357" s="14">
        <f t="shared" si="66"/>
        <v>75.150000000000034</v>
      </c>
      <c r="J357" s="14">
        <f t="shared" si="67"/>
        <v>255.86</v>
      </c>
    </row>
    <row r="358" spans="1:10" ht="33.75">
      <c r="A358" s="9" t="s">
        <v>738</v>
      </c>
      <c r="B358" s="11" t="s">
        <v>739</v>
      </c>
      <c r="C358" s="12" t="s">
        <v>61</v>
      </c>
      <c r="D358" s="13">
        <v>1</v>
      </c>
      <c r="E358" s="14">
        <f>Orçamento!J358</f>
        <v>9.09</v>
      </c>
      <c r="F358" s="25">
        <f>Orçamento!H358*0.85</f>
        <v>6.4174999999999995</v>
      </c>
      <c r="G358" s="14">
        <f t="shared" si="64"/>
        <v>2.6725000000000003</v>
      </c>
      <c r="H358" s="14">
        <f t="shared" si="65"/>
        <v>6.4174999999999995</v>
      </c>
      <c r="I358" s="14">
        <f t="shared" si="66"/>
        <v>2.6725000000000003</v>
      </c>
      <c r="J358" s="14">
        <f t="shared" si="67"/>
        <v>9.09</v>
      </c>
    </row>
    <row r="359" spans="1:10" ht="33.75">
      <c r="A359" s="9" t="s">
        <v>740</v>
      </c>
      <c r="B359" s="11" t="s">
        <v>741</v>
      </c>
      <c r="C359" s="12" t="s">
        <v>61</v>
      </c>
      <c r="D359" s="13">
        <v>37</v>
      </c>
      <c r="E359" s="14">
        <f>Orçamento!J359</f>
        <v>9.69</v>
      </c>
      <c r="F359" s="25">
        <f>Orçamento!H359*0.85</f>
        <v>6.8425000000000002</v>
      </c>
      <c r="G359" s="14">
        <f t="shared" si="64"/>
        <v>2.8474999999999993</v>
      </c>
      <c r="H359" s="14">
        <f t="shared" si="65"/>
        <v>253.17250000000001</v>
      </c>
      <c r="I359" s="14">
        <f t="shared" si="66"/>
        <v>105.35749999999997</v>
      </c>
      <c r="J359" s="14">
        <f t="shared" si="67"/>
        <v>358.53</v>
      </c>
    </row>
    <row r="360" spans="1:10" ht="33.75">
      <c r="A360" s="9" t="s">
        <v>742</v>
      </c>
      <c r="B360" s="11" t="s">
        <v>743</v>
      </c>
      <c r="C360" s="12" t="s">
        <v>61</v>
      </c>
      <c r="D360" s="13">
        <v>5</v>
      </c>
      <c r="E360" s="14">
        <f>Orçamento!J360</f>
        <v>43.9</v>
      </c>
      <c r="F360" s="25">
        <f>Orçamento!H360*0.85</f>
        <v>31.007999999999996</v>
      </c>
      <c r="G360" s="14">
        <f t="shared" si="64"/>
        <v>12.892000000000003</v>
      </c>
      <c r="H360" s="14">
        <f t="shared" si="65"/>
        <v>155.03999999999996</v>
      </c>
      <c r="I360" s="14">
        <f t="shared" si="66"/>
        <v>64.460000000000008</v>
      </c>
      <c r="J360" s="14">
        <f t="shared" si="67"/>
        <v>219.49999999999997</v>
      </c>
    </row>
    <row r="361" spans="1:10" ht="33.75">
      <c r="A361" s="9" t="s">
        <v>744</v>
      </c>
      <c r="B361" s="11" t="s">
        <v>745</v>
      </c>
      <c r="C361" s="12" t="s">
        <v>61</v>
      </c>
      <c r="D361" s="13">
        <v>32</v>
      </c>
      <c r="E361" s="14">
        <f>Orçamento!J361</f>
        <v>46.2</v>
      </c>
      <c r="F361" s="25">
        <f>Orçamento!H361*0.85</f>
        <v>32.631500000000003</v>
      </c>
      <c r="G361" s="14">
        <f t="shared" si="64"/>
        <v>13.5685</v>
      </c>
      <c r="H361" s="14">
        <f t="shared" si="65"/>
        <v>1044.2080000000001</v>
      </c>
      <c r="I361" s="14">
        <f t="shared" si="66"/>
        <v>434.19200000000001</v>
      </c>
      <c r="J361" s="14">
        <f t="shared" si="67"/>
        <v>1478.4</v>
      </c>
    </row>
    <row r="362" spans="1:10" ht="33.75">
      <c r="A362" s="9" t="s">
        <v>746</v>
      </c>
      <c r="B362" s="11" t="s">
        <v>747</v>
      </c>
      <c r="C362" s="12" t="s">
        <v>61</v>
      </c>
      <c r="D362" s="13">
        <v>2</v>
      </c>
      <c r="E362" s="14">
        <f>Orçamento!J362</f>
        <v>49.04</v>
      </c>
      <c r="F362" s="25">
        <f>Orçamento!H362*0.85</f>
        <v>34.637499999999996</v>
      </c>
      <c r="G362" s="14">
        <f t="shared" si="64"/>
        <v>14.402500000000003</v>
      </c>
      <c r="H362" s="14">
        <f t="shared" si="65"/>
        <v>69.274999999999991</v>
      </c>
      <c r="I362" s="14">
        <f t="shared" si="66"/>
        <v>28.805000000000007</v>
      </c>
      <c r="J362" s="14">
        <f t="shared" si="67"/>
        <v>98.08</v>
      </c>
    </row>
    <row r="363" spans="1:10" ht="33.75">
      <c r="A363" s="9" t="s">
        <v>748</v>
      </c>
      <c r="B363" s="11" t="s">
        <v>749</v>
      </c>
      <c r="C363" s="12" t="s">
        <v>61</v>
      </c>
      <c r="D363" s="13">
        <v>2</v>
      </c>
      <c r="E363" s="14">
        <f>Orçamento!J363</f>
        <v>52.99</v>
      </c>
      <c r="F363" s="25">
        <f>Orçamento!H363*0.85</f>
        <v>37.4255</v>
      </c>
      <c r="G363" s="14">
        <f t="shared" si="64"/>
        <v>15.564500000000002</v>
      </c>
      <c r="H363" s="14">
        <f t="shared" si="65"/>
        <v>74.850999999999999</v>
      </c>
      <c r="I363" s="14">
        <f t="shared" si="66"/>
        <v>31.129000000000005</v>
      </c>
      <c r="J363" s="14">
        <f t="shared" si="67"/>
        <v>105.98</v>
      </c>
    </row>
    <row r="364" spans="1:10" ht="33.75">
      <c r="A364" s="9" t="s">
        <v>750</v>
      </c>
      <c r="B364" s="11" t="s">
        <v>751</v>
      </c>
      <c r="C364" s="12" t="s">
        <v>61</v>
      </c>
      <c r="D364" s="13">
        <v>2</v>
      </c>
      <c r="E364" s="14">
        <f>Orçamento!J364</f>
        <v>80.319999999999993</v>
      </c>
      <c r="F364" s="25">
        <f>Orçamento!H364*0.85</f>
        <v>56.728999999999992</v>
      </c>
      <c r="G364" s="14">
        <f t="shared" si="64"/>
        <v>23.591000000000001</v>
      </c>
      <c r="H364" s="14">
        <f t="shared" si="65"/>
        <v>113.45799999999998</v>
      </c>
      <c r="I364" s="14">
        <f t="shared" si="66"/>
        <v>47.182000000000002</v>
      </c>
      <c r="J364" s="14">
        <f t="shared" si="67"/>
        <v>160.63999999999999</v>
      </c>
    </row>
    <row r="365" spans="1:10" ht="33.75">
      <c r="A365" s="9" t="s">
        <v>752</v>
      </c>
      <c r="B365" s="11" t="s">
        <v>753</v>
      </c>
      <c r="C365" s="12" t="s">
        <v>61</v>
      </c>
      <c r="D365" s="13">
        <v>1</v>
      </c>
      <c r="E365" s="14">
        <f>Orçamento!J365</f>
        <v>217.36</v>
      </c>
      <c r="F365" s="25">
        <f>Orçamento!H365*0.85</f>
        <v>153.51850000000002</v>
      </c>
      <c r="G365" s="14">
        <f t="shared" si="64"/>
        <v>63.841499999999996</v>
      </c>
      <c r="H365" s="14">
        <f t="shared" si="65"/>
        <v>153.51850000000002</v>
      </c>
      <c r="I365" s="14">
        <f t="shared" si="66"/>
        <v>63.841499999999996</v>
      </c>
      <c r="J365" s="14">
        <f t="shared" si="67"/>
        <v>217.36</v>
      </c>
    </row>
    <row r="366" spans="1:10" ht="22.5">
      <c r="A366" s="9" t="s">
        <v>754</v>
      </c>
      <c r="B366" s="11" t="s">
        <v>755</v>
      </c>
      <c r="C366" s="12" t="s">
        <v>289</v>
      </c>
      <c r="D366" s="13">
        <v>14</v>
      </c>
      <c r="E366" s="14">
        <f>Orçamento!J366</f>
        <v>94.92</v>
      </c>
      <c r="F366" s="25">
        <f>Orçamento!H366*0.85</f>
        <v>67.039500000000004</v>
      </c>
      <c r="G366" s="14">
        <f t="shared" si="64"/>
        <v>27.880499999999998</v>
      </c>
      <c r="H366" s="14">
        <f t="shared" si="65"/>
        <v>938.55300000000011</v>
      </c>
      <c r="I366" s="14">
        <f t="shared" si="66"/>
        <v>390.327</v>
      </c>
      <c r="J366" s="14">
        <f t="shared" si="67"/>
        <v>1328.88</v>
      </c>
    </row>
    <row r="367" spans="1:10" ht="45">
      <c r="A367" s="9" t="s">
        <v>756</v>
      </c>
      <c r="B367" s="11" t="s">
        <v>757</v>
      </c>
      <c r="C367" s="12" t="s">
        <v>289</v>
      </c>
      <c r="D367" s="13">
        <v>4</v>
      </c>
      <c r="E367" s="14">
        <f>Orçamento!J367</f>
        <v>237.9</v>
      </c>
      <c r="F367" s="25">
        <f>Orçamento!H367*0.85</f>
        <v>168.01949999999999</v>
      </c>
      <c r="G367" s="14">
        <f t="shared" si="64"/>
        <v>69.880500000000012</v>
      </c>
      <c r="H367" s="14">
        <f t="shared" si="65"/>
        <v>672.07799999999997</v>
      </c>
      <c r="I367" s="14">
        <f t="shared" si="66"/>
        <v>279.52200000000005</v>
      </c>
      <c r="J367" s="14">
        <f t="shared" si="67"/>
        <v>951.6</v>
      </c>
    </row>
    <row r="368" spans="1:10" ht="22.5">
      <c r="A368" s="9" t="s">
        <v>758</v>
      </c>
      <c r="B368" s="11" t="s">
        <v>759</v>
      </c>
      <c r="C368" s="12" t="s">
        <v>289</v>
      </c>
      <c r="D368" s="13">
        <v>1</v>
      </c>
      <c r="E368" s="14">
        <f>Orçamento!J368</f>
        <v>233.43</v>
      </c>
      <c r="F368" s="25">
        <f>Orçamento!H368*0.85</f>
        <v>164.86600000000001</v>
      </c>
      <c r="G368" s="14">
        <f t="shared" si="64"/>
        <v>68.563999999999993</v>
      </c>
      <c r="H368" s="14">
        <f t="shared" si="65"/>
        <v>164.86600000000001</v>
      </c>
      <c r="I368" s="14">
        <f t="shared" si="66"/>
        <v>68.563999999999993</v>
      </c>
      <c r="J368" s="14">
        <f t="shared" si="67"/>
        <v>233.43</v>
      </c>
    </row>
    <row r="369" spans="1:10" ht="22.5">
      <c r="A369" s="9" t="s">
        <v>760</v>
      </c>
      <c r="B369" s="11" t="s">
        <v>761</v>
      </c>
      <c r="C369" s="12" t="s">
        <v>61</v>
      </c>
      <c r="D369" s="13">
        <v>2</v>
      </c>
      <c r="E369" s="14">
        <f>Orçamento!J369</f>
        <v>235.71</v>
      </c>
      <c r="F369" s="25">
        <f>Orçamento!H369*0.85</f>
        <v>166.4725</v>
      </c>
      <c r="G369" s="14">
        <f t="shared" si="64"/>
        <v>69.237500000000011</v>
      </c>
      <c r="H369" s="14">
        <f t="shared" si="65"/>
        <v>332.94499999999999</v>
      </c>
      <c r="I369" s="14">
        <f t="shared" si="66"/>
        <v>138.47500000000002</v>
      </c>
      <c r="J369" s="14">
        <f t="shared" si="67"/>
        <v>471.42</v>
      </c>
    </row>
    <row r="370" spans="1:10" ht="22.5">
      <c r="A370" s="9" t="s">
        <v>762</v>
      </c>
      <c r="B370" s="11" t="s">
        <v>763</v>
      </c>
      <c r="C370" s="12" t="s">
        <v>764</v>
      </c>
      <c r="D370" s="13">
        <v>3</v>
      </c>
      <c r="E370" s="14">
        <f>Orçamento!J370</f>
        <v>32.69</v>
      </c>
      <c r="F370" s="25">
        <f>Orçamento!H370*0.85</f>
        <v>23.085999999999999</v>
      </c>
      <c r="G370" s="14">
        <f t="shared" si="64"/>
        <v>9.6039999999999992</v>
      </c>
      <c r="H370" s="14">
        <f t="shared" si="65"/>
        <v>69.257999999999996</v>
      </c>
      <c r="I370" s="14">
        <f t="shared" si="66"/>
        <v>28.811999999999998</v>
      </c>
      <c r="J370" s="14">
        <f t="shared" si="67"/>
        <v>98.07</v>
      </c>
    </row>
    <row r="371" spans="1:10" ht="22.5">
      <c r="A371" s="9" t="s">
        <v>765</v>
      </c>
      <c r="B371" s="11" t="s">
        <v>766</v>
      </c>
      <c r="C371" s="12" t="s">
        <v>61</v>
      </c>
      <c r="D371" s="13">
        <v>1</v>
      </c>
      <c r="E371" s="14">
        <f>Orçamento!J371</f>
        <v>109.65</v>
      </c>
      <c r="F371" s="25">
        <f>Orçamento!H371*0.85</f>
        <v>77.4435</v>
      </c>
      <c r="G371" s="14">
        <f t="shared" si="64"/>
        <v>32.206500000000005</v>
      </c>
      <c r="H371" s="14">
        <f t="shared" si="65"/>
        <v>77.4435</v>
      </c>
      <c r="I371" s="14">
        <f t="shared" si="66"/>
        <v>32.206500000000005</v>
      </c>
      <c r="J371" s="14">
        <f t="shared" si="67"/>
        <v>109.65</v>
      </c>
    </row>
    <row r="372" spans="1:10" ht="22.5">
      <c r="A372" s="9" t="s">
        <v>767</v>
      </c>
      <c r="B372" s="11" t="s">
        <v>768</v>
      </c>
      <c r="C372" s="12" t="s">
        <v>89</v>
      </c>
      <c r="D372" s="13">
        <v>29.4</v>
      </c>
      <c r="E372" s="14">
        <f>Orçamento!J372</f>
        <v>28.46</v>
      </c>
      <c r="F372" s="25">
        <f>Orçamento!H372*0.85</f>
        <v>20.102499999999999</v>
      </c>
      <c r="G372" s="14">
        <f t="shared" si="64"/>
        <v>8.3575000000000017</v>
      </c>
      <c r="H372" s="14">
        <f t="shared" si="65"/>
        <v>591.01349999999991</v>
      </c>
      <c r="I372" s="14">
        <f t="shared" si="66"/>
        <v>245.71050000000002</v>
      </c>
      <c r="J372" s="14">
        <f t="shared" si="67"/>
        <v>836.72399999999993</v>
      </c>
    </row>
    <row r="373" spans="1:10" ht="33.75">
      <c r="A373" s="9" t="s">
        <v>769</v>
      </c>
      <c r="B373" s="11" t="s">
        <v>770</v>
      </c>
      <c r="C373" s="12" t="s">
        <v>61</v>
      </c>
      <c r="D373" s="13">
        <v>22</v>
      </c>
      <c r="E373" s="14">
        <f>Orçamento!J373</f>
        <v>11.26</v>
      </c>
      <c r="F373" s="25">
        <f>Orçamento!H373*0.85</f>
        <v>7.9559999999999995</v>
      </c>
      <c r="G373" s="14">
        <f t="shared" si="64"/>
        <v>3.3040000000000003</v>
      </c>
      <c r="H373" s="14">
        <f t="shared" si="65"/>
        <v>175.03199999999998</v>
      </c>
      <c r="I373" s="14">
        <f t="shared" si="66"/>
        <v>72.688000000000002</v>
      </c>
      <c r="J373" s="14">
        <f t="shared" si="67"/>
        <v>247.71999999999997</v>
      </c>
    </row>
    <row r="374" spans="1:10" ht="33.75">
      <c r="A374" s="9" t="s">
        <v>771</v>
      </c>
      <c r="B374" s="11" t="s">
        <v>772</v>
      </c>
      <c r="C374" s="12" t="s">
        <v>61</v>
      </c>
      <c r="D374" s="13">
        <v>26</v>
      </c>
      <c r="E374" s="14">
        <f>Orçamento!J374</f>
        <v>4.01</v>
      </c>
      <c r="F374" s="25">
        <f>Orçamento!H374*0.85</f>
        <v>2.8304999999999998</v>
      </c>
      <c r="G374" s="14">
        <f t="shared" si="64"/>
        <v>1.1795</v>
      </c>
      <c r="H374" s="14">
        <f t="shared" si="65"/>
        <v>73.592999999999989</v>
      </c>
      <c r="I374" s="14">
        <f t="shared" si="66"/>
        <v>30.667000000000002</v>
      </c>
      <c r="J374" s="14">
        <f t="shared" si="67"/>
        <v>104.25999999999999</v>
      </c>
    </row>
    <row r="375" spans="1:10">
      <c r="A375" s="9" t="s">
        <v>773</v>
      </c>
      <c r="B375" s="11" t="s">
        <v>774</v>
      </c>
      <c r="C375" s="12" t="s">
        <v>61</v>
      </c>
      <c r="D375" s="13">
        <v>1</v>
      </c>
      <c r="E375" s="14">
        <f>Orçamento!J375</f>
        <v>13</v>
      </c>
      <c r="F375" s="25">
        <f>Orçamento!H375*0.85</f>
        <v>9.18</v>
      </c>
      <c r="G375" s="14">
        <f t="shared" si="64"/>
        <v>3.8200000000000003</v>
      </c>
      <c r="H375" s="14">
        <f t="shared" si="65"/>
        <v>9.18</v>
      </c>
      <c r="I375" s="14">
        <f t="shared" si="66"/>
        <v>3.8200000000000003</v>
      </c>
      <c r="J375" s="14">
        <f t="shared" si="67"/>
        <v>13</v>
      </c>
    </row>
    <row r="376" spans="1:10" ht="56.25">
      <c r="A376" s="9" t="s">
        <v>775</v>
      </c>
      <c r="B376" s="11" t="s">
        <v>776</v>
      </c>
      <c r="C376" s="12" t="s">
        <v>89</v>
      </c>
      <c r="D376" s="13">
        <v>113.6</v>
      </c>
      <c r="E376" s="14">
        <f>Orçamento!J376</f>
        <v>19.39</v>
      </c>
      <c r="F376" s="25">
        <f>Orçamento!H376*0.85</f>
        <v>13.693499999999998</v>
      </c>
      <c r="G376" s="14">
        <f t="shared" si="64"/>
        <v>5.6965000000000021</v>
      </c>
      <c r="H376" s="14">
        <f t="shared" si="65"/>
        <v>1555.5815999999998</v>
      </c>
      <c r="I376" s="14">
        <f t="shared" si="66"/>
        <v>647.1224000000002</v>
      </c>
      <c r="J376" s="14">
        <f t="shared" si="67"/>
        <v>2202.7039999999997</v>
      </c>
    </row>
    <row r="377" spans="1:10" ht="56.25">
      <c r="A377" s="9" t="s">
        <v>777</v>
      </c>
      <c r="B377" s="11" t="s">
        <v>778</v>
      </c>
      <c r="C377" s="12" t="s">
        <v>89</v>
      </c>
      <c r="D377" s="13">
        <v>1099.5999999999999</v>
      </c>
      <c r="E377" s="14">
        <f>Orçamento!J377</f>
        <v>15.59</v>
      </c>
      <c r="F377" s="25">
        <f>Orçamento!H377*0.85</f>
        <v>11.007499999999999</v>
      </c>
      <c r="G377" s="14">
        <f t="shared" si="64"/>
        <v>4.5825000000000014</v>
      </c>
      <c r="H377" s="14">
        <f t="shared" si="65"/>
        <v>12103.846999999998</v>
      </c>
      <c r="I377" s="14">
        <f t="shared" si="66"/>
        <v>5038.9170000000013</v>
      </c>
      <c r="J377" s="14">
        <f t="shared" si="67"/>
        <v>17142.763999999999</v>
      </c>
    </row>
    <row r="378" spans="1:10" ht="45">
      <c r="A378" s="9" t="s">
        <v>779</v>
      </c>
      <c r="B378" s="11" t="s">
        <v>780</v>
      </c>
      <c r="C378" s="12" t="s">
        <v>89</v>
      </c>
      <c r="D378" s="13">
        <v>42.9</v>
      </c>
      <c r="E378" s="14">
        <f>Orçamento!J378</f>
        <v>15.09</v>
      </c>
      <c r="F378" s="25">
        <f>Orçamento!H378*0.85</f>
        <v>10.658999999999999</v>
      </c>
      <c r="G378" s="14">
        <f t="shared" si="64"/>
        <v>4.4310000000000009</v>
      </c>
      <c r="H378" s="14">
        <f t="shared" si="65"/>
        <v>457.27109999999993</v>
      </c>
      <c r="I378" s="14">
        <f t="shared" si="66"/>
        <v>190.08990000000003</v>
      </c>
      <c r="J378" s="14">
        <f t="shared" si="67"/>
        <v>647.36099999999999</v>
      </c>
    </row>
    <row r="379" spans="1:10" ht="45">
      <c r="A379" s="9" t="s">
        <v>781</v>
      </c>
      <c r="B379" s="11" t="s">
        <v>782</v>
      </c>
      <c r="C379" s="12" t="s">
        <v>89</v>
      </c>
      <c r="D379" s="13">
        <v>133.19999999999999</v>
      </c>
      <c r="E379" s="14">
        <f>Orçamento!J379</f>
        <v>15.99</v>
      </c>
      <c r="F379" s="25">
        <f>Orçamento!H379*0.85</f>
        <v>11.296499999999998</v>
      </c>
      <c r="G379" s="14">
        <f t="shared" si="64"/>
        <v>4.693500000000002</v>
      </c>
      <c r="H379" s="14">
        <f t="shared" si="65"/>
        <v>1504.6937999999996</v>
      </c>
      <c r="I379" s="14">
        <f t="shared" si="66"/>
        <v>625.17420000000027</v>
      </c>
      <c r="J379" s="14">
        <f t="shared" si="67"/>
        <v>2129.8679999999999</v>
      </c>
    </row>
    <row r="380" spans="1:10" ht="45">
      <c r="A380" s="9" t="s">
        <v>783</v>
      </c>
      <c r="B380" s="11" t="s">
        <v>784</v>
      </c>
      <c r="C380" s="12" t="s">
        <v>89</v>
      </c>
      <c r="D380" s="13">
        <v>41.4</v>
      </c>
      <c r="E380" s="14">
        <f>Orçamento!J380</f>
        <v>21.99</v>
      </c>
      <c r="F380" s="25">
        <f>Orçamento!H380*0.85</f>
        <v>15.529499999999999</v>
      </c>
      <c r="G380" s="14">
        <f t="shared" si="64"/>
        <v>6.4604999999999997</v>
      </c>
      <c r="H380" s="14">
        <f t="shared" si="65"/>
        <v>642.92129999999997</v>
      </c>
      <c r="I380" s="14">
        <f t="shared" si="66"/>
        <v>267.46469999999999</v>
      </c>
      <c r="J380" s="14">
        <f t="shared" si="67"/>
        <v>910.38599999999997</v>
      </c>
    </row>
    <row r="381" spans="1:10" ht="22.5">
      <c r="A381" s="9" t="s">
        <v>785</v>
      </c>
      <c r="B381" s="11" t="s">
        <v>786</v>
      </c>
      <c r="C381" s="12" t="s">
        <v>89</v>
      </c>
      <c r="D381" s="13">
        <v>1</v>
      </c>
      <c r="E381" s="14">
        <f>Orçamento!J381</f>
        <v>24.47</v>
      </c>
      <c r="F381" s="25">
        <f>Orçamento!H381*0.85</f>
        <v>17.280499999999996</v>
      </c>
      <c r="G381" s="14">
        <f t="shared" si="64"/>
        <v>7.1895000000000024</v>
      </c>
      <c r="H381" s="14">
        <f t="shared" si="65"/>
        <v>17.280499999999996</v>
      </c>
      <c r="I381" s="14">
        <f t="shared" si="66"/>
        <v>7.1895000000000024</v>
      </c>
      <c r="J381" s="14">
        <f t="shared" si="67"/>
        <v>24.47</v>
      </c>
    </row>
    <row r="382" spans="1:10" ht="56.25">
      <c r="A382" s="9" t="s">
        <v>787</v>
      </c>
      <c r="B382" s="11" t="s">
        <v>645</v>
      </c>
      <c r="C382" s="12" t="s">
        <v>61</v>
      </c>
      <c r="D382" s="13">
        <v>29</v>
      </c>
      <c r="E382" s="14">
        <f>Orçamento!J382</f>
        <v>181.36</v>
      </c>
      <c r="F382" s="25">
        <f>Orçamento!H382*0.85</f>
        <v>128.0865</v>
      </c>
      <c r="G382" s="14">
        <f t="shared" ref="G382:G413" si="68">E382-F382</f>
        <v>53.273500000000013</v>
      </c>
      <c r="H382" s="14">
        <f t="shared" ref="H382:H388" si="69">F382*D382</f>
        <v>3714.5084999999999</v>
      </c>
      <c r="I382" s="14">
        <f t="shared" ref="I382:I388" si="70">G382*D382</f>
        <v>1544.9315000000004</v>
      </c>
      <c r="J382" s="14">
        <f t="shared" ref="J382:J413" si="71">I382+H382</f>
        <v>5259.4400000000005</v>
      </c>
    </row>
    <row r="383" spans="1:10" ht="33.75">
      <c r="A383" s="9" t="s">
        <v>788</v>
      </c>
      <c r="B383" s="11" t="s">
        <v>789</v>
      </c>
      <c r="C383" s="12" t="s">
        <v>61</v>
      </c>
      <c r="D383" s="13">
        <v>92</v>
      </c>
      <c r="E383" s="14">
        <f>Orçamento!J383</f>
        <v>7.87</v>
      </c>
      <c r="F383" s="25">
        <f>Orçamento!H383*0.85</f>
        <v>5.5590000000000002</v>
      </c>
      <c r="G383" s="14">
        <f t="shared" si="68"/>
        <v>2.3109999999999999</v>
      </c>
      <c r="H383" s="14">
        <f t="shared" si="69"/>
        <v>511.428</v>
      </c>
      <c r="I383" s="14">
        <f t="shared" si="70"/>
        <v>212.61199999999999</v>
      </c>
      <c r="J383" s="14">
        <f t="shared" si="71"/>
        <v>724.04</v>
      </c>
    </row>
    <row r="384" spans="1:10" ht="33.75">
      <c r="A384" s="9" t="s">
        <v>790</v>
      </c>
      <c r="B384" s="11" t="s">
        <v>791</v>
      </c>
      <c r="C384" s="12" t="s">
        <v>61</v>
      </c>
      <c r="D384" s="13">
        <v>2</v>
      </c>
      <c r="E384" s="14">
        <f>Orçamento!J384</f>
        <v>48.53</v>
      </c>
      <c r="F384" s="25">
        <f>Orçamento!H384*0.85</f>
        <v>34.271999999999998</v>
      </c>
      <c r="G384" s="14">
        <f t="shared" si="68"/>
        <v>14.258000000000003</v>
      </c>
      <c r="H384" s="14">
        <f t="shared" si="69"/>
        <v>68.543999999999997</v>
      </c>
      <c r="I384" s="14">
        <f t="shared" si="70"/>
        <v>28.516000000000005</v>
      </c>
      <c r="J384" s="14">
        <f t="shared" si="71"/>
        <v>97.06</v>
      </c>
    </row>
    <row r="385" spans="1:12" ht="33.75">
      <c r="A385" s="9" t="s">
        <v>792</v>
      </c>
      <c r="B385" s="11" t="s">
        <v>793</v>
      </c>
      <c r="C385" s="12" t="s">
        <v>61</v>
      </c>
      <c r="D385" s="13">
        <v>1</v>
      </c>
      <c r="E385" s="14">
        <f>Orçamento!J385</f>
        <v>3230.13</v>
      </c>
      <c r="F385" s="25">
        <f>Orçamento!H385*0.85</f>
        <v>2281.3574999999996</v>
      </c>
      <c r="G385" s="14">
        <f t="shared" si="68"/>
        <v>948.77250000000049</v>
      </c>
      <c r="H385" s="14">
        <f t="shared" si="69"/>
        <v>2281.3574999999996</v>
      </c>
      <c r="I385" s="14">
        <f t="shared" si="70"/>
        <v>948.77250000000049</v>
      </c>
      <c r="J385" s="14">
        <f t="shared" si="71"/>
        <v>3230.13</v>
      </c>
    </row>
    <row r="386" spans="1:12" ht="22.5">
      <c r="A386" s="9" t="s">
        <v>794</v>
      </c>
      <c r="B386" s="11" t="s">
        <v>795</v>
      </c>
      <c r="C386" s="12" t="s">
        <v>61</v>
      </c>
      <c r="D386" s="13">
        <v>1</v>
      </c>
      <c r="E386" s="14">
        <f>Orçamento!J386</f>
        <v>342.59</v>
      </c>
      <c r="F386" s="25">
        <f>Orçamento!H386*0.85</f>
        <v>241.96100000000001</v>
      </c>
      <c r="G386" s="14">
        <f t="shared" si="68"/>
        <v>100.62899999999996</v>
      </c>
      <c r="H386" s="14">
        <f t="shared" si="69"/>
        <v>241.96100000000001</v>
      </c>
      <c r="I386" s="14">
        <f t="shared" si="70"/>
        <v>100.62899999999996</v>
      </c>
      <c r="J386" s="14">
        <f t="shared" si="71"/>
        <v>342.59</v>
      </c>
    </row>
    <row r="387" spans="1:12" ht="22.5">
      <c r="A387" s="9" t="s">
        <v>796</v>
      </c>
      <c r="B387" s="11" t="s">
        <v>797</v>
      </c>
      <c r="C387" s="12" t="s">
        <v>61</v>
      </c>
      <c r="D387" s="13">
        <v>1</v>
      </c>
      <c r="E387" s="14">
        <f>Orçamento!J387</f>
        <v>23.65</v>
      </c>
      <c r="F387" s="25">
        <f>Orçamento!H387*0.85</f>
        <v>16.702499999999997</v>
      </c>
      <c r="G387" s="14">
        <f t="shared" si="68"/>
        <v>6.9475000000000016</v>
      </c>
      <c r="H387" s="14">
        <f t="shared" si="69"/>
        <v>16.702499999999997</v>
      </c>
      <c r="I387" s="14">
        <f t="shared" si="70"/>
        <v>6.9475000000000016</v>
      </c>
      <c r="J387" s="14">
        <f t="shared" si="71"/>
        <v>23.65</v>
      </c>
    </row>
    <row r="388" spans="1:12" ht="22.5">
      <c r="A388" s="9" t="s">
        <v>798</v>
      </c>
      <c r="B388" s="11" t="s">
        <v>799</v>
      </c>
      <c r="C388" s="12" t="s">
        <v>89</v>
      </c>
      <c r="D388" s="13">
        <v>2</v>
      </c>
      <c r="E388" s="14">
        <f>Orçamento!J388</f>
        <v>128.96</v>
      </c>
      <c r="F388" s="25">
        <f>Orçamento!H388*0.85</f>
        <v>91.077500000000001</v>
      </c>
      <c r="G388" s="14">
        <f t="shared" si="68"/>
        <v>37.882500000000007</v>
      </c>
      <c r="H388" s="14">
        <f t="shared" si="69"/>
        <v>182.155</v>
      </c>
      <c r="I388" s="14">
        <f t="shared" si="70"/>
        <v>75.765000000000015</v>
      </c>
      <c r="J388" s="14">
        <f t="shared" si="71"/>
        <v>257.92</v>
      </c>
    </row>
    <row r="389" spans="1:12">
      <c r="A389" s="9" t="s">
        <v>800</v>
      </c>
      <c r="B389" s="40" t="s">
        <v>801</v>
      </c>
      <c r="C389" s="46"/>
      <c r="D389" s="46"/>
      <c r="E389" s="46"/>
      <c r="F389" s="46"/>
      <c r="G389" s="46"/>
      <c r="H389" s="46"/>
      <c r="I389" s="46"/>
      <c r="J389" s="46"/>
      <c r="K389" s="46"/>
      <c r="L389" s="2" t="s">
        <v>48</v>
      </c>
    </row>
    <row r="390" spans="1:12" ht="45">
      <c r="A390" s="9" t="s">
        <v>802</v>
      </c>
      <c r="B390" s="11" t="s">
        <v>803</v>
      </c>
      <c r="C390" s="12" t="s">
        <v>61</v>
      </c>
      <c r="D390" s="13">
        <v>18</v>
      </c>
      <c r="E390" s="14">
        <f>Orçamento!J390</f>
        <v>90.5</v>
      </c>
      <c r="F390" s="25">
        <f>Orçamento!H390*0.85</f>
        <v>63.92</v>
      </c>
      <c r="G390" s="14">
        <f>E390-F390</f>
        <v>26.58</v>
      </c>
      <c r="H390" s="14">
        <f>F390*D390</f>
        <v>1150.56</v>
      </c>
      <c r="I390" s="14">
        <f>G390*D390</f>
        <v>478.43999999999994</v>
      </c>
      <c r="J390" s="14">
        <f>I390+H390</f>
        <v>1629</v>
      </c>
    </row>
    <row r="391" spans="1:12" ht="45">
      <c r="A391" s="9" t="s">
        <v>804</v>
      </c>
      <c r="B391" s="11" t="s">
        <v>805</v>
      </c>
      <c r="C391" s="12" t="s">
        <v>61</v>
      </c>
      <c r="D391" s="13">
        <v>25</v>
      </c>
      <c r="E391" s="14">
        <f>Orçamento!J391</f>
        <v>229.38</v>
      </c>
      <c r="F391" s="25">
        <f>Orçamento!H391*0.85</f>
        <v>162.00149999999999</v>
      </c>
      <c r="G391" s="14">
        <f>E391-F391</f>
        <v>67.378500000000003</v>
      </c>
      <c r="H391" s="14">
        <f>F391*D391</f>
        <v>4050.0374999999999</v>
      </c>
      <c r="I391" s="14">
        <f>G391*D391</f>
        <v>1684.4625000000001</v>
      </c>
      <c r="J391" s="14">
        <f>I391+H391</f>
        <v>5734.5</v>
      </c>
    </row>
    <row r="392" spans="1:12" ht="22.5">
      <c r="A392" s="9" t="s">
        <v>806</v>
      </c>
      <c r="B392" s="11" t="s">
        <v>807</v>
      </c>
      <c r="C392" s="12" t="s">
        <v>289</v>
      </c>
      <c r="D392" s="13">
        <v>10</v>
      </c>
      <c r="E392" s="14">
        <f>Orçamento!J392</f>
        <v>19.440000000000001</v>
      </c>
      <c r="F392" s="25">
        <f>Orçamento!H392*0.85</f>
        <v>13.727499999999999</v>
      </c>
      <c r="G392" s="14">
        <f>E392-F392</f>
        <v>5.7125000000000021</v>
      </c>
      <c r="H392" s="14">
        <f>F392*D392</f>
        <v>137.27499999999998</v>
      </c>
      <c r="I392" s="14">
        <f>G392*D392</f>
        <v>57.125000000000021</v>
      </c>
      <c r="J392" s="14">
        <f>I392+H392</f>
        <v>194.4</v>
      </c>
    </row>
    <row r="393" spans="1:12" ht="22.5">
      <c r="A393" s="9" t="s">
        <v>808</v>
      </c>
      <c r="B393" s="11" t="s">
        <v>809</v>
      </c>
      <c r="C393" s="12" t="s">
        <v>61</v>
      </c>
      <c r="D393" s="13">
        <v>50</v>
      </c>
      <c r="E393" s="14">
        <f>Orçamento!J393</f>
        <v>150.80000000000001</v>
      </c>
      <c r="F393" s="25">
        <f>Orçamento!H393*0.85</f>
        <v>106.505</v>
      </c>
      <c r="G393" s="14">
        <f>E393-F393</f>
        <v>44.295000000000016</v>
      </c>
      <c r="H393" s="14">
        <f>F393*D393</f>
        <v>5325.25</v>
      </c>
      <c r="I393" s="14">
        <f>G393*D393</f>
        <v>2214.7500000000009</v>
      </c>
      <c r="J393" s="14">
        <f>I393+H393</f>
        <v>7540.0000000000009</v>
      </c>
    </row>
    <row r="394" spans="1:12" ht="22.5">
      <c r="A394" s="9" t="s">
        <v>810</v>
      </c>
      <c r="B394" s="11" t="s">
        <v>811</v>
      </c>
      <c r="C394" s="12" t="s">
        <v>61</v>
      </c>
      <c r="D394" s="13">
        <v>6</v>
      </c>
      <c r="E394" s="14">
        <f>Orçamento!J394</f>
        <v>293.69</v>
      </c>
      <c r="F394" s="25">
        <f>Orçamento!H394*0.85</f>
        <v>207.4255</v>
      </c>
      <c r="G394" s="14">
        <f>E394-F394</f>
        <v>86.264499999999998</v>
      </c>
      <c r="H394" s="14">
        <f>F394*D394</f>
        <v>1244.5529999999999</v>
      </c>
      <c r="I394" s="14">
        <f>G394*D394</f>
        <v>517.58699999999999</v>
      </c>
      <c r="J394" s="14">
        <f>I394+H394</f>
        <v>1762.1399999999999</v>
      </c>
    </row>
    <row r="395" spans="1:12">
      <c r="A395" s="9" t="s">
        <v>812</v>
      </c>
      <c r="B395" s="40" t="s">
        <v>813</v>
      </c>
      <c r="C395" s="46"/>
      <c r="D395" s="46"/>
      <c r="E395" s="46"/>
      <c r="F395" s="46"/>
      <c r="G395" s="46"/>
      <c r="H395" s="46"/>
      <c r="I395" s="46"/>
      <c r="J395" s="46"/>
      <c r="K395" s="46"/>
      <c r="L395" s="2" t="s">
        <v>48</v>
      </c>
    </row>
    <row r="396" spans="1:12" ht="45">
      <c r="A396" s="9" t="s">
        <v>814</v>
      </c>
      <c r="B396" s="11" t="s">
        <v>815</v>
      </c>
      <c r="C396" s="12" t="s">
        <v>61</v>
      </c>
      <c r="D396" s="13">
        <v>1</v>
      </c>
      <c r="E396" s="14">
        <f>Orçamento!J396</f>
        <v>305.18</v>
      </c>
      <c r="F396" s="25">
        <f>Orçamento!H396*0.85</f>
        <v>215.54300000000001</v>
      </c>
      <c r="G396" s="14">
        <f t="shared" ref="G396:G408" si="72">E396-F396</f>
        <v>89.637</v>
      </c>
      <c r="H396" s="14">
        <f t="shared" ref="H396:H408" si="73">F396*D396</f>
        <v>215.54300000000001</v>
      </c>
      <c r="I396" s="14">
        <f t="shared" ref="I396:I408" si="74">G396*D396</f>
        <v>89.637</v>
      </c>
      <c r="J396" s="14">
        <f t="shared" ref="J396:J408" si="75">I396+H396</f>
        <v>305.18</v>
      </c>
    </row>
    <row r="397" spans="1:12" ht="45">
      <c r="A397" s="9" t="s">
        <v>816</v>
      </c>
      <c r="B397" s="11" t="s">
        <v>817</v>
      </c>
      <c r="C397" s="12" t="s">
        <v>61</v>
      </c>
      <c r="D397" s="13">
        <v>9</v>
      </c>
      <c r="E397" s="14">
        <f>Orçamento!J397</f>
        <v>925.79</v>
      </c>
      <c r="F397" s="25">
        <f>Orçamento!H397*0.85</f>
        <v>653.86249999999995</v>
      </c>
      <c r="G397" s="14">
        <f t="shared" si="72"/>
        <v>271.92750000000001</v>
      </c>
      <c r="H397" s="14">
        <f t="shared" si="73"/>
        <v>5884.7624999999998</v>
      </c>
      <c r="I397" s="14">
        <f t="shared" si="74"/>
        <v>2447.3474999999999</v>
      </c>
      <c r="J397" s="14">
        <f t="shared" si="75"/>
        <v>8332.11</v>
      </c>
    </row>
    <row r="398" spans="1:12" ht="33.75">
      <c r="A398" s="9" t="s">
        <v>818</v>
      </c>
      <c r="B398" s="11" t="s">
        <v>819</v>
      </c>
      <c r="C398" s="12" t="s">
        <v>61</v>
      </c>
      <c r="D398" s="13">
        <v>9</v>
      </c>
      <c r="E398" s="14">
        <f>Orçamento!J398</f>
        <v>41.8</v>
      </c>
      <c r="F398" s="25">
        <f>Orçamento!H398*0.85</f>
        <v>29.520499999999995</v>
      </c>
      <c r="G398" s="14">
        <f t="shared" si="72"/>
        <v>12.279500000000002</v>
      </c>
      <c r="H398" s="14">
        <f t="shared" si="73"/>
        <v>265.68449999999996</v>
      </c>
      <c r="I398" s="14">
        <f t="shared" si="74"/>
        <v>110.51550000000002</v>
      </c>
      <c r="J398" s="14">
        <f t="shared" si="75"/>
        <v>376.2</v>
      </c>
    </row>
    <row r="399" spans="1:12" ht="33.75">
      <c r="A399" s="9" t="s">
        <v>820</v>
      </c>
      <c r="B399" s="11" t="s">
        <v>821</v>
      </c>
      <c r="C399" s="12" t="s">
        <v>61</v>
      </c>
      <c r="D399" s="13">
        <v>9</v>
      </c>
      <c r="E399" s="14">
        <f>Orçamento!J399</f>
        <v>89.01</v>
      </c>
      <c r="F399" s="25">
        <f>Orçamento!H399*0.85</f>
        <v>62.865999999999993</v>
      </c>
      <c r="G399" s="14">
        <f t="shared" si="72"/>
        <v>26.144000000000013</v>
      </c>
      <c r="H399" s="14">
        <f t="shared" si="73"/>
        <v>565.79399999999998</v>
      </c>
      <c r="I399" s="14">
        <f t="shared" si="74"/>
        <v>235.29600000000011</v>
      </c>
      <c r="J399" s="14">
        <f t="shared" si="75"/>
        <v>801.09000000000015</v>
      </c>
    </row>
    <row r="400" spans="1:12" ht="22.5">
      <c r="A400" s="9" t="s">
        <v>822</v>
      </c>
      <c r="B400" s="11" t="s">
        <v>823</v>
      </c>
      <c r="C400" s="12" t="s">
        <v>61</v>
      </c>
      <c r="D400" s="13">
        <v>1</v>
      </c>
      <c r="E400" s="14">
        <f>Orçamento!J400</f>
        <v>105.16</v>
      </c>
      <c r="F400" s="25">
        <f>Orçamento!H400*0.85</f>
        <v>74.272999999999996</v>
      </c>
      <c r="G400" s="14">
        <f t="shared" si="72"/>
        <v>30.887</v>
      </c>
      <c r="H400" s="14">
        <f t="shared" si="73"/>
        <v>74.272999999999996</v>
      </c>
      <c r="I400" s="14">
        <f t="shared" si="74"/>
        <v>30.887</v>
      </c>
      <c r="J400" s="14">
        <f t="shared" si="75"/>
        <v>105.16</v>
      </c>
    </row>
    <row r="401" spans="1:12" ht="22.5">
      <c r="A401" s="9" t="s">
        <v>824</v>
      </c>
      <c r="B401" s="11" t="s">
        <v>825</v>
      </c>
      <c r="C401" s="12" t="s">
        <v>61</v>
      </c>
      <c r="D401" s="13">
        <v>2</v>
      </c>
      <c r="E401" s="14">
        <f>Orçamento!J401</f>
        <v>125.68</v>
      </c>
      <c r="F401" s="25">
        <f>Orçamento!H401*0.85</f>
        <v>88.765500000000003</v>
      </c>
      <c r="G401" s="14">
        <f t="shared" si="72"/>
        <v>36.914500000000004</v>
      </c>
      <c r="H401" s="14">
        <f t="shared" si="73"/>
        <v>177.53100000000001</v>
      </c>
      <c r="I401" s="14">
        <f t="shared" si="74"/>
        <v>73.829000000000008</v>
      </c>
      <c r="J401" s="14">
        <f t="shared" si="75"/>
        <v>251.36</v>
      </c>
    </row>
    <row r="402" spans="1:12" ht="22.5">
      <c r="A402" s="9" t="s">
        <v>826</v>
      </c>
      <c r="B402" s="11" t="s">
        <v>827</v>
      </c>
      <c r="C402" s="12" t="s">
        <v>61</v>
      </c>
      <c r="D402" s="13">
        <v>24</v>
      </c>
      <c r="E402" s="14">
        <f>Orçamento!J402</f>
        <v>22.25</v>
      </c>
      <c r="F402" s="25">
        <f>Orçamento!H402*0.85</f>
        <v>15.716499999999998</v>
      </c>
      <c r="G402" s="14">
        <f t="shared" si="72"/>
        <v>6.5335000000000019</v>
      </c>
      <c r="H402" s="14">
        <f t="shared" si="73"/>
        <v>377.19599999999997</v>
      </c>
      <c r="I402" s="14">
        <f t="shared" si="74"/>
        <v>156.80400000000003</v>
      </c>
      <c r="J402" s="14">
        <f t="shared" si="75"/>
        <v>534</v>
      </c>
    </row>
    <row r="403" spans="1:12" ht="33.75">
      <c r="A403" s="9" t="s">
        <v>828</v>
      </c>
      <c r="B403" s="11" t="s">
        <v>829</v>
      </c>
      <c r="C403" s="12" t="s">
        <v>61</v>
      </c>
      <c r="D403" s="13">
        <v>1</v>
      </c>
      <c r="E403" s="14">
        <f>Orçamento!J403</f>
        <v>103.89</v>
      </c>
      <c r="F403" s="25">
        <f>Orçamento!H403*0.85</f>
        <v>73.371999999999986</v>
      </c>
      <c r="G403" s="14">
        <f t="shared" si="72"/>
        <v>30.518000000000015</v>
      </c>
      <c r="H403" s="14">
        <f t="shared" si="73"/>
        <v>73.371999999999986</v>
      </c>
      <c r="I403" s="14">
        <f t="shared" si="74"/>
        <v>30.518000000000015</v>
      </c>
      <c r="J403" s="14">
        <f t="shared" si="75"/>
        <v>103.89</v>
      </c>
    </row>
    <row r="404" spans="1:12" ht="33.75">
      <c r="A404" s="9" t="s">
        <v>830</v>
      </c>
      <c r="B404" s="11" t="s">
        <v>831</v>
      </c>
      <c r="C404" s="12" t="s">
        <v>61</v>
      </c>
      <c r="D404" s="13">
        <v>1</v>
      </c>
      <c r="E404" s="14">
        <f>Orçamento!J404</f>
        <v>25.95</v>
      </c>
      <c r="F404" s="25">
        <f>Orçamento!H404*0.85</f>
        <v>18.325999999999997</v>
      </c>
      <c r="G404" s="14">
        <f t="shared" si="72"/>
        <v>7.6240000000000023</v>
      </c>
      <c r="H404" s="14">
        <f t="shared" si="73"/>
        <v>18.325999999999997</v>
      </c>
      <c r="I404" s="14">
        <f t="shared" si="74"/>
        <v>7.6240000000000023</v>
      </c>
      <c r="J404" s="14">
        <f t="shared" si="75"/>
        <v>25.95</v>
      </c>
    </row>
    <row r="405" spans="1:12" ht="22.5">
      <c r="A405" s="9" t="s">
        <v>832</v>
      </c>
      <c r="B405" s="11" t="s">
        <v>833</v>
      </c>
      <c r="C405" s="12" t="s">
        <v>679</v>
      </c>
      <c r="D405" s="13">
        <v>265</v>
      </c>
      <c r="E405" s="14">
        <f>Orçamento!J405</f>
        <v>31.57</v>
      </c>
      <c r="F405" s="25">
        <f>Orçamento!H405*0.85</f>
        <v>22.295500000000001</v>
      </c>
      <c r="G405" s="14">
        <f t="shared" si="72"/>
        <v>9.2744999999999997</v>
      </c>
      <c r="H405" s="14">
        <f t="shared" si="73"/>
        <v>5908.3074999999999</v>
      </c>
      <c r="I405" s="14">
        <f t="shared" si="74"/>
        <v>2457.7424999999998</v>
      </c>
      <c r="J405" s="14">
        <f t="shared" si="75"/>
        <v>8366.0499999999993</v>
      </c>
    </row>
    <row r="406" spans="1:12" ht="22.5">
      <c r="A406" s="9" t="s">
        <v>834</v>
      </c>
      <c r="B406" s="11" t="s">
        <v>835</v>
      </c>
      <c r="C406" s="12" t="s">
        <v>679</v>
      </c>
      <c r="D406" s="13">
        <v>120</v>
      </c>
      <c r="E406" s="14">
        <f>Orçamento!J406</f>
        <v>44.96</v>
      </c>
      <c r="F406" s="25">
        <f>Orçamento!H406*0.85</f>
        <v>31.756</v>
      </c>
      <c r="G406" s="14">
        <f t="shared" si="72"/>
        <v>13.204000000000001</v>
      </c>
      <c r="H406" s="14">
        <f t="shared" si="73"/>
        <v>3810.7200000000003</v>
      </c>
      <c r="I406" s="14">
        <f t="shared" si="74"/>
        <v>1584.48</v>
      </c>
      <c r="J406" s="14">
        <f t="shared" si="75"/>
        <v>5395.2000000000007</v>
      </c>
    </row>
    <row r="407" spans="1:12" ht="33.75">
      <c r="A407" s="9" t="s">
        <v>836</v>
      </c>
      <c r="B407" s="11" t="s">
        <v>837</v>
      </c>
      <c r="C407" s="12" t="s">
        <v>61</v>
      </c>
      <c r="D407" s="13">
        <v>10</v>
      </c>
      <c r="E407" s="14">
        <f>Orçamento!J407</f>
        <v>50.76</v>
      </c>
      <c r="F407" s="25">
        <f>Orçamento!H407*0.85</f>
        <v>35.853000000000002</v>
      </c>
      <c r="G407" s="14">
        <f t="shared" si="72"/>
        <v>14.906999999999996</v>
      </c>
      <c r="H407" s="14">
        <f t="shared" si="73"/>
        <v>358.53000000000003</v>
      </c>
      <c r="I407" s="14">
        <f t="shared" si="74"/>
        <v>149.06999999999996</v>
      </c>
      <c r="J407" s="14">
        <f t="shared" si="75"/>
        <v>507.6</v>
      </c>
    </row>
    <row r="408" spans="1:12" ht="33.75">
      <c r="A408" s="9" t="s">
        <v>838</v>
      </c>
      <c r="B408" s="11" t="s">
        <v>839</v>
      </c>
      <c r="C408" s="12" t="s">
        <v>61</v>
      </c>
      <c r="D408" s="13">
        <v>5</v>
      </c>
      <c r="E408" s="14">
        <f>Orçamento!J408</f>
        <v>5.54</v>
      </c>
      <c r="F408" s="25">
        <f>Orçamento!H408*0.85</f>
        <v>3.9099999999999997</v>
      </c>
      <c r="G408" s="14">
        <f t="shared" si="72"/>
        <v>1.6300000000000003</v>
      </c>
      <c r="H408" s="14">
        <f t="shared" si="73"/>
        <v>19.549999999999997</v>
      </c>
      <c r="I408" s="14">
        <f t="shared" si="74"/>
        <v>8.1500000000000021</v>
      </c>
      <c r="J408" s="14">
        <f t="shared" si="75"/>
        <v>27.7</v>
      </c>
    </row>
    <row r="409" spans="1:12">
      <c r="A409" s="7" t="s">
        <v>840</v>
      </c>
      <c r="B409" s="39" t="s">
        <v>841</v>
      </c>
      <c r="C409" s="39"/>
      <c r="D409" s="39"/>
      <c r="E409" s="39"/>
      <c r="F409" s="39"/>
      <c r="G409" s="39"/>
      <c r="H409" s="8">
        <f>SUM(H410:H427)</f>
        <v>56465.469145000003</v>
      </c>
      <c r="I409" s="8">
        <f>SUM(I410:I427)</f>
        <v>23483.944655000003</v>
      </c>
      <c r="J409" s="8">
        <f>SUM(J410:J427)</f>
        <v>79949.413799999995</v>
      </c>
      <c r="K409" s="2" t="s">
        <v>45</v>
      </c>
    </row>
    <row r="410" spans="1:12">
      <c r="A410" s="9" t="s">
        <v>842</v>
      </c>
      <c r="B410" s="40" t="s">
        <v>655</v>
      </c>
      <c r="C410" s="46"/>
      <c r="D410" s="46"/>
      <c r="E410" s="46"/>
      <c r="F410" s="46"/>
      <c r="G410" s="46"/>
      <c r="H410" s="46"/>
      <c r="I410" s="46"/>
      <c r="J410" s="46"/>
      <c r="K410" s="46"/>
      <c r="L410" s="2" t="s">
        <v>48</v>
      </c>
    </row>
    <row r="411" spans="1:12" ht="56.25">
      <c r="A411" s="9" t="s">
        <v>843</v>
      </c>
      <c r="B411" s="11" t="s">
        <v>844</v>
      </c>
      <c r="C411" s="12" t="s">
        <v>89</v>
      </c>
      <c r="D411" s="13">
        <v>98</v>
      </c>
      <c r="E411" s="14">
        <f>Orçamento!J411</f>
        <v>21.25</v>
      </c>
      <c r="F411" s="25">
        <f>Orçamento!H411*0.85</f>
        <v>15.010999999999999</v>
      </c>
      <c r="G411" s="14">
        <f t="shared" ref="G411:G422" si="76">E411-F411</f>
        <v>6.2390000000000008</v>
      </c>
      <c r="H411" s="14">
        <f t="shared" ref="H411:H422" si="77">F411*D411</f>
        <v>1471.078</v>
      </c>
      <c r="I411" s="14">
        <f t="shared" ref="I411:I422" si="78">G411*D411</f>
        <v>611.42200000000003</v>
      </c>
      <c r="J411" s="14">
        <f t="shared" ref="J411:J422" si="79">I411+H411</f>
        <v>2082.5</v>
      </c>
    </row>
    <row r="412" spans="1:12" ht="56.25">
      <c r="A412" s="9" t="s">
        <v>845</v>
      </c>
      <c r="B412" s="11" t="s">
        <v>846</v>
      </c>
      <c r="C412" s="12" t="s">
        <v>89</v>
      </c>
      <c r="D412" s="13">
        <v>22</v>
      </c>
      <c r="E412" s="14">
        <f>Orçamento!J412</f>
        <v>38.32</v>
      </c>
      <c r="F412" s="25">
        <f>Orçamento!H412*0.85</f>
        <v>27.064</v>
      </c>
      <c r="G412" s="14">
        <f t="shared" si="76"/>
        <v>11.256</v>
      </c>
      <c r="H412" s="14">
        <f t="shared" si="77"/>
        <v>595.40800000000002</v>
      </c>
      <c r="I412" s="14">
        <f t="shared" si="78"/>
        <v>247.63200000000001</v>
      </c>
      <c r="J412" s="14">
        <f t="shared" si="79"/>
        <v>843.04</v>
      </c>
    </row>
    <row r="413" spans="1:12" ht="56.25">
      <c r="A413" s="9" t="s">
        <v>847</v>
      </c>
      <c r="B413" s="11" t="s">
        <v>848</v>
      </c>
      <c r="C413" s="12" t="s">
        <v>89</v>
      </c>
      <c r="D413" s="13">
        <v>84</v>
      </c>
      <c r="E413" s="14">
        <f>Orçamento!J413</f>
        <v>47.86</v>
      </c>
      <c r="F413" s="25">
        <f>Orçamento!H413*0.85</f>
        <v>33.804500000000004</v>
      </c>
      <c r="G413" s="14">
        <f t="shared" si="76"/>
        <v>14.055499999999995</v>
      </c>
      <c r="H413" s="14">
        <f t="shared" si="77"/>
        <v>2839.5780000000004</v>
      </c>
      <c r="I413" s="14">
        <f t="shared" si="78"/>
        <v>1180.6619999999996</v>
      </c>
      <c r="J413" s="14">
        <f t="shared" si="79"/>
        <v>4020.24</v>
      </c>
    </row>
    <row r="414" spans="1:12" ht="56.25">
      <c r="A414" s="9" t="s">
        <v>849</v>
      </c>
      <c r="B414" s="11" t="s">
        <v>850</v>
      </c>
      <c r="C414" s="12" t="s">
        <v>89</v>
      </c>
      <c r="D414" s="13">
        <v>8</v>
      </c>
      <c r="E414" s="14">
        <f>Orçamento!J414</f>
        <v>53.41</v>
      </c>
      <c r="F414" s="25">
        <f>Orçamento!H414*0.85</f>
        <v>37.722999999999999</v>
      </c>
      <c r="G414" s="14">
        <f t="shared" si="76"/>
        <v>15.686999999999998</v>
      </c>
      <c r="H414" s="14">
        <f t="shared" si="77"/>
        <v>301.78399999999999</v>
      </c>
      <c r="I414" s="14">
        <f t="shared" si="78"/>
        <v>125.49599999999998</v>
      </c>
      <c r="J414" s="14">
        <f t="shared" si="79"/>
        <v>427.28</v>
      </c>
    </row>
    <row r="415" spans="1:12" ht="33.75">
      <c r="A415" s="9" t="s">
        <v>851</v>
      </c>
      <c r="B415" s="11" t="s">
        <v>852</v>
      </c>
      <c r="C415" s="12" t="s">
        <v>89</v>
      </c>
      <c r="D415" s="13">
        <v>128</v>
      </c>
      <c r="E415" s="14">
        <f>Orçamento!J415</f>
        <v>11.49</v>
      </c>
      <c r="F415" s="25">
        <f>Orçamento!H415*0.85</f>
        <v>8.1174999999999997</v>
      </c>
      <c r="G415" s="14">
        <f t="shared" si="76"/>
        <v>3.3725000000000005</v>
      </c>
      <c r="H415" s="14">
        <f t="shared" si="77"/>
        <v>1039.04</v>
      </c>
      <c r="I415" s="14">
        <f t="shared" si="78"/>
        <v>431.68000000000006</v>
      </c>
      <c r="J415" s="14">
        <f t="shared" si="79"/>
        <v>1470.72</v>
      </c>
    </row>
    <row r="416" spans="1:12" ht="22.5">
      <c r="A416" s="9" t="s">
        <v>853</v>
      </c>
      <c r="B416" s="11" t="s">
        <v>854</v>
      </c>
      <c r="C416" s="12" t="s">
        <v>61</v>
      </c>
      <c r="D416" s="13">
        <v>16</v>
      </c>
      <c r="E416" s="14">
        <f>Orçamento!J416</f>
        <v>34.14</v>
      </c>
      <c r="F416" s="25">
        <f>Orçamento!H416*0.85</f>
        <v>24.1145</v>
      </c>
      <c r="G416" s="14">
        <f t="shared" si="76"/>
        <v>10.025500000000001</v>
      </c>
      <c r="H416" s="14">
        <f t="shared" si="77"/>
        <v>385.83199999999999</v>
      </c>
      <c r="I416" s="14">
        <f t="shared" si="78"/>
        <v>160.40800000000002</v>
      </c>
      <c r="J416" s="14">
        <f t="shared" si="79"/>
        <v>546.24</v>
      </c>
    </row>
    <row r="417" spans="1:12" ht="101.25">
      <c r="A417" s="9" t="s">
        <v>855</v>
      </c>
      <c r="B417" s="11" t="s">
        <v>856</v>
      </c>
      <c r="C417" s="12" t="s">
        <v>103</v>
      </c>
      <c r="D417" s="13">
        <v>636</v>
      </c>
      <c r="E417" s="14">
        <f>Orçamento!J417</f>
        <v>73.260000000000005</v>
      </c>
      <c r="F417" s="25">
        <f>Orçamento!H417*0.85</f>
        <v>51.7395</v>
      </c>
      <c r="G417" s="14">
        <f t="shared" si="76"/>
        <v>21.520500000000006</v>
      </c>
      <c r="H417" s="14">
        <f t="shared" si="77"/>
        <v>32906.322</v>
      </c>
      <c r="I417" s="14">
        <f t="shared" si="78"/>
        <v>13687.038000000004</v>
      </c>
      <c r="J417" s="14">
        <f t="shared" si="79"/>
        <v>46593.36</v>
      </c>
    </row>
    <row r="418" spans="1:12" ht="22.5">
      <c r="A418" s="9" t="s">
        <v>857</v>
      </c>
      <c r="B418" s="11" t="s">
        <v>858</v>
      </c>
      <c r="C418" s="12" t="s">
        <v>89</v>
      </c>
      <c r="D418" s="13">
        <v>24</v>
      </c>
      <c r="E418" s="14">
        <f>Orçamento!J418</f>
        <v>63.86</v>
      </c>
      <c r="F418" s="25">
        <f>Orçamento!H418*0.85</f>
        <v>45.100999999999999</v>
      </c>
      <c r="G418" s="14">
        <f t="shared" si="76"/>
        <v>18.759</v>
      </c>
      <c r="H418" s="14">
        <f t="shared" si="77"/>
        <v>1082.424</v>
      </c>
      <c r="I418" s="14">
        <f t="shared" si="78"/>
        <v>450.21600000000001</v>
      </c>
      <c r="J418" s="14">
        <f t="shared" si="79"/>
        <v>1532.6399999999999</v>
      </c>
    </row>
    <row r="419" spans="1:12" ht="22.5">
      <c r="A419" s="9" t="s">
        <v>859</v>
      </c>
      <c r="B419" s="11" t="s">
        <v>860</v>
      </c>
      <c r="C419" s="12" t="s">
        <v>89</v>
      </c>
      <c r="D419" s="13">
        <v>28</v>
      </c>
      <c r="E419" s="14">
        <f>Orçamento!J419</f>
        <v>45.11</v>
      </c>
      <c r="F419" s="25">
        <f>Orçamento!H419*0.85</f>
        <v>31.857999999999997</v>
      </c>
      <c r="G419" s="14">
        <f t="shared" si="76"/>
        <v>13.252000000000002</v>
      </c>
      <c r="H419" s="14">
        <f t="shared" si="77"/>
        <v>892.02399999999989</v>
      </c>
      <c r="I419" s="14">
        <f t="shared" si="78"/>
        <v>371.05600000000004</v>
      </c>
      <c r="J419" s="14">
        <f t="shared" si="79"/>
        <v>1263.08</v>
      </c>
    </row>
    <row r="420" spans="1:12" ht="22.5">
      <c r="A420" s="9" t="s">
        <v>861</v>
      </c>
      <c r="B420" s="11" t="s">
        <v>862</v>
      </c>
      <c r="C420" s="12" t="s">
        <v>61</v>
      </c>
      <c r="D420" s="13">
        <v>25.33</v>
      </c>
      <c r="E420" s="14">
        <f>Orçamento!J420</f>
        <v>64.86</v>
      </c>
      <c r="F420" s="25">
        <f>Orçamento!H420*0.85</f>
        <v>45.8065</v>
      </c>
      <c r="G420" s="14">
        <f t="shared" si="76"/>
        <v>19.0535</v>
      </c>
      <c r="H420" s="14">
        <f t="shared" si="77"/>
        <v>1160.2786449999999</v>
      </c>
      <c r="I420" s="14">
        <f t="shared" si="78"/>
        <v>482.62515499999995</v>
      </c>
      <c r="J420" s="14">
        <f t="shared" si="79"/>
        <v>1642.9037999999998</v>
      </c>
    </row>
    <row r="421" spans="1:12" ht="33.75">
      <c r="A421" s="9" t="s">
        <v>863</v>
      </c>
      <c r="B421" s="11" t="s">
        <v>864</v>
      </c>
      <c r="C421" s="12" t="s">
        <v>61</v>
      </c>
      <c r="D421" s="13">
        <v>52</v>
      </c>
      <c r="E421" s="14">
        <f>Orçamento!J421</f>
        <v>1.78</v>
      </c>
      <c r="F421" s="25">
        <f>Orçamento!H421*0.85</f>
        <v>1.258</v>
      </c>
      <c r="G421" s="14">
        <f t="shared" si="76"/>
        <v>0.52200000000000002</v>
      </c>
      <c r="H421" s="14">
        <f t="shared" si="77"/>
        <v>65.415999999999997</v>
      </c>
      <c r="I421" s="14">
        <f t="shared" si="78"/>
        <v>27.144000000000002</v>
      </c>
      <c r="J421" s="14">
        <f t="shared" si="79"/>
        <v>92.56</v>
      </c>
    </row>
    <row r="422" spans="1:12" ht="56.25">
      <c r="A422" s="9" t="s">
        <v>865</v>
      </c>
      <c r="B422" s="11" t="s">
        <v>866</v>
      </c>
      <c r="C422" s="12" t="s">
        <v>89</v>
      </c>
      <c r="D422" s="13">
        <v>18</v>
      </c>
      <c r="E422" s="14">
        <f>Orçamento!J422</f>
        <v>22.23</v>
      </c>
      <c r="F422" s="25">
        <f>Orçamento!H422*0.85</f>
        <v>15.699499999999999</v>
      </c>
      <c r="G422" s="14">
        <f t="shared" si="76"/>
        <v>6.5305000000000017</v>
      </c>
      <c r="H422" s="14">
        <f t="shared" si="77"/>
        <v>282.59099999999995</v>
      </c>
      <c r="I422" s="14">
        <f t="shared" si="78"/>
        <v>117.54900000000004</v>
      </c>
      <c r="J422" s="14">
        <f t="shared" si="79"/>
        <v>400.14</v>
      </c>
    </row>
    <row r="423" spans="1:12">
      <c r="A423" s="9" t="s">
        <v>867</v>
      </c>
      <c r="B423" s="40" t="s">
        <v>376</v>
      </c>
      <c r="C423" s="46"/>
      <c r="D423" s="46"/>
      <c r="E423" s="46"/>
      <c r="F423" s="46"/>
      <c r="G423" s="46"/>
      <c r="H423" s="46"/>
      <c r="I423" s="46"/>
      <c r="J423" s="46"/>
      <c r="K423" s="46"/>
      <c r="L423" s="2" t="s">
        <v>48</v>
      </c>
    </row>
    <row r="424" spans="1:12" ht="22.5">
      <c r="A424" s="9" t="s">
        <v>868</v>
      </c>
      <c r="B424" s="11" t="s">
        <v>869</v>
      </c>
      <c r="C424" s="12" t="s">
        <v>61</v>
      </c>
      <c r="D424" s="13">
        <v>1</v>
      </c>
      <c r="E424" s="14">
        <f>Orçamento!J424</f>
        <v>5849.71</v>
      </c>
      <c r="F424" s="25">
        <f>Orçamento!H424*0.85</f>
        <v>4131.4929999999995</v>
      </c>
      <c r="G424" s="14">
        <f>E424-F424</f>
        <v>1718.2170000000006</v>
      </c>
      <c r="H424" s="14">
        <f>F424*D424</f>
        <v>4131.4929999999995</v>
      </c>
      <c r="I424" s="14">
        <f>G424*D424</f>
        <v>1718.2170000000006</v>
      </c>
      <c r="J424" s="14">
        <f>I424+H424</f>
        <v>5849.71</v>
      </c>
    </row>
    <row r="425" spans="1:12" ht="22.5">
      <c r="A425" s="9" t="s">
        <v>870</v>
      </c>
      <c r="B425" s="11" t="s">
        <v>871</v>
      </c>
      <c r="C425" s="12" t="s">
        <v>61</v>
      </c>
      <c r="D425" s="13">
        <v>1</v>
      </c>
      <c r="E425" s="14">
        <f>Orçamento!J425</f>
        <v>4548.45</v>
      </c>
      <c r="F425" s="25">
        <f>Orçamento!H425*0.85</f>
        <v>3212.4474999999998</v>
      </c>
      <c r="G425" s="14">
        <f>E425-F425</f>
        <v>1336.0025000000001</v>
      </c>
      <c r="H425" s="14">
        <f>F425*D425</f>
        <v>3212.4474999999998</v>
      </c>
      <c r="I425" s="14">
        <f>G425*D425</f>
        <v>1336.0025000000001</v>
      </c>
      <c r="J425" s="14">
        <f>I425+H425</f>
        <v>4548.45</v>
      </c>
    </row>
    <row r="426" spans="1:12" ht="22.5">
      <c r="A426" s="9" t="s">
        <v>872</v>
      </c>
      <c r="B426" s="11" t="s">
        <v>873</v>
      </c>
      <c r="C426" s="12" t="s">
        <v>61</v>
      </c>
      <c r="D426" s="13">
        <v>3</v>
      </c>
      <c r="E426" s="14">
        <f>Orçamento!J426</f>
        <v>2789.2</v>
      </c>
      <c r="F426" s="25">
        <f>Orçamento!H426*0.85</f>
        <v>1969.9345000000001</v>
      </c>
      <c r="G426" s="14">
        <f>E426-F426</f>
        <v>819.26549999999975</v>
      </c>
      <c r="H426" s="14">
        <f>F426*D426</f>
        <v>5909.8035</v>
      </c>
      <c r="I426" s="14">
        <f>G426*D426</f>
        <v>2457.7964999999995</v>
      </c>
      <c r="J426" s="14">
        <f>I426+H426</f>
        <v>8367.5999999999985</v>
      </c>
    </row>
    <row r="427" spans="1:12" ht="22.5">
      <c r="A427" s="9" t="s">
        <v>874</v>
      </c>
      <c r="B427" s="11" t="s">
        <v>875</v>
      </c>
      <c r="C427" s="12" t="s">
        <v>61</v>
      </c>
      <c r="D427" s="13">
        <v>1</v>
      </c>
      <c r="E427" s="14">
        <f>Orçamento!J427</f>
        <v>268.95</v>
      </c>
      <c r="F427" s="25">
        <f>Orçamento!H427*0.85</f>
        <v>189.9495</v>
      </c>
      <c r="G427" s="14">
        <f>E427-F427</f>
        <v>79.000499999999988</v>
      </c>
      <c r="H427" s="14">
        <f>F427*D427</f>
        <v>189.9495</v>
      </c>
      <c r="I427" s="14">
        <f>G427*D427</f>
        <v>79.000499999999988</v>
      </c>
      <c r="J427" s="14">
        <f>I427+H427</f>
        <v>268.95</v>
      </c>
    </row>
    <row r="428" spans="1:12">
      <c r="A428" s="7" t="s">
        <v>876</v>
      </c>
      <c r="B428" s="39" t="s">
        <v>877</v>
      </c>
      <c r="C428" s="39"/>
      <c r="D428" s="39"/>
      <c r="E428" s="39"/>
      <c r="F428" s="39"/>
      <c r="G428" s="39"/>
      <c r="H428" s="8">
        <f>SUM(H429:H436)</f>
        <v>3820.5859499999997</v>
      </c>
      <c r="I428" s="8">
        <f>SUM(I429:I436)</f>
        <v>1589.1490500000004</v>
      </c>
      <c r="J428" s="8">
        <f>SUM(J429:J436)</f>
        <v>5409.7349999999997</v>
      </c>
      <c r="K428" s="2" t="s">
        <v>45</v>
      </c>
    </row>
    <row r="429" spans="1:12" ht="33.75">
      <c r="A429" s="9" t="s">
        <v>878</v>
      </c>
      <c r="B429" s="11" t="s">
        <v>659</v>
      </c>
      <c r="C429" s="12" t="s">
        <v>61</v>
      </c>
      <c r="D429" s="13">
        <v>28</v>
      </c>
      <c r="E429" s="14">
        <f>Orçamento!J429</f>
        <v>16.57</v>
      </c>
      <c r="F429" s="25">
        <f>Orçamento!H429*0.85</f>
        <v>11.704499999999999</v>
      </c>
      <c r="G429" s="14">
        <f t="shared" ref="G429:G436" si="80">E429-F429</f>
        <v>4.8655000000000008</v>
      </c>
      <c r="H429" s="14">
        <f t="shared" ref="H429:H436" si="81">F429*D429</f>
        <v>327.726</v>
      </c>
      <c r="I429" s="14">
        <f t="shared" ref="I429:I436" si="82">G429*D429</f>
        <v>136.23400000000004</v>
      </c>
      <c r="J429" s="14">
        <f t="shared" ref="J429:J436" si="83">I429+H429</f>
        <v>463.96000000000004</v>
      </c>
    </row>
    <row r="430" spans="1:12" ht="22.5">
      <c r="A430" s="9" t="s">
        <v>879</v>
      </c>
      <c r="B430" s="11" t="s">
        <v>880</v>
      </c>
      <c r="C430" s="12" t="s">
        <v>289</v>
      </c>
      <c r="D430" s="13">
        <v>4</v>
      </c>
      <c r="E430" s="14">
        <f>Orçamento!J430</f>
        <v>142.01</v>
      </c>
      <c r="F430" s="25">
        <f>Orçamento!H430*0.85</f>
        <v>100.3</v>
      </c>
      <c r="G430" s="14">
        <f t="shared" si="80"/>
        <v>41.709999999999994</v>
      </c>
      <c r="H430" s="14">
        <f t="shared" si="81"/>
        <v>401.2</v>
      </c>
      <c r="I430" s="14">
        <f t="shared" si="82"/>
        <v>166.83999999999997</v>
      </c>
      <c r="J430" s="14">
        <f t="shared" si="83"/>
        <v>568.04</v>
      </c>
    </row>
    <row r="431" spans="1:12" ht="22.5">
      <c r="A431" s="9" t="s">
        <v>881</v>
      </c>
      <c r="B431" s="11" t="s">
        <v>882</v>
      </c>
      <c r="C431" s="12" t="s">
        <v>61</v>
      </c>
      <c r="D431" s="13">
        <v>18</v>
      </c>
      <c r="E431" s="14">
        <f>Orçamento!J431</f>
        <v>39.6</v>
      </c>
      <c r="F431" s="25">
        <f>Orçamento!H431*0.85</f>
        <v>27.964999999999996</v>
      </c>
      <c r="G431" s="14">
        <f t="shared" si="80"/>
        <v>11.635000000000005</v>
      </c>
      <c r="H431" s="14">
        <f t="shared" si="81"/>
        <v>503.36999999999995</v>
      </c>
      <c r="I431" s="14">
        <f t="shared" si="82"/>
        <v>209.43000000000009</v>
      </c>
      <c r="J431" s="14">
        <f t="shared" si="83"/>
        <v>712.80000000000007</v>
      </c>
    </row>
    <row r="432" spans="1:12" ht="56.25">
      <c r="A432" s="9" t="s">
        <v>883</v>
      </c>
      <c r="B432" s="11" t="s">
        <v>776</v>
      </c>
      <c r="C432" s="12" t="s">
        <v>89</v>
      </c>
      <c r="D432" s="13">
        <v>82</v>
      </c>
      <c r="E432" s="14">
        <f>Orçamento!J432</f>
        <v>19.39</v>
      </c>
      <c r="F432" s="25">
        <f>Orçamento!H432*0.85</f>
        <v>13.693499999999998</v>
      </c>
      <c r="G432" s="14">
        <f t="shared" si="80"/>
        <v>5.6965000000000021</v>
      </c>
      <c r="H432" s="14">
        <f t="shared" si="81"/>
        <v>1122.867</v>
      </c>
      <c r="I432" s="14">
        <f t="shared" si="82"/>
        <v>467.11300000000017</v>
      </c>
      <c r="J432" s="14">
        <f t="shared" si="83"/>
        <v>1589.98</v>
      </c>
    </row>
    <row r="433" spans="1:11" ht="56.25">
      <c r="A433" s="9" t="s">
        <v>884</v>
      </c>
      <c r="B433" s="11" t="s">
        <v>778</v>
      </c>
      <c r="C433" s="12" t="s">
        <v>89</v>
      </c>
      <c r="D433" s="13">
        <v>55.7</v>
      </c>
      <c r="E433" s="14">
        <f>Orçamento!J433</f>
        <v>15.59</v>
      </c>
      <c r="F433" s="25">
        <f>Orçamento!H433*0.85</f>
        <v>11.007499999999999</v>
      </c>
      <c r="G433" s="14">
        <f t="shared" si="80"/>
        <v>4.5825000000000014</v>
      </c>
      <c r="H433" s="14">
        <f t="shared" si="81"/>
        <v>613.11775</v>
      </c>
      <c r="I433" s="14">
        <f t="shared" si="82"/>
        <v>255.24525000000008</v>
      </c>
      <c r="J433" s="14">
        <f t="shared" si="83"/>
        <v>868.36300000000006</v>
      </c>
    </row>
    <row r="434" spans="1:11" ht="45">
      <c r="A434" s="9" t="s">
        <v>885</v>
      </c>
      <c r="B434" s="11" t="s">
        <v>782</v>
      </c>
      <c r="C434" s="12" t="s">
        <v>89</v>
      </c>
      <c r="D434" s="13">
        <v>44.8</v>
      </c>
      <c r="E434" s="14">
        <f>Orçamento!J434</f>
        <v>15.99</v>
      </c>
      <c r="F434" s="25">
        <f>Orçamento!H434*0.85</f>
        <v>11.296499999999998</v>
      </c>
      <c r="G434" s="14">
        <f t="shared" si="80"/>
        <v>4.693500000000002</v>
      </c>
      <c r="H434" s="14">
        <f t="shared" si="81"/>
        <v>506.08319999999986</v>
      </c>
      <c r="I434" s="14">
        <f t="shared" si="82"/>
        <v>210.26880000000008</v>
      </c>
      <c r="J434" s="14">
        <f t="shared" si="83"/>
        <v>716.35199999999998</v>
      </c>
    </row>
    <row r="435" spans="1:11" ht="45">
      <c r="A435" s="9" t="s">
        <v>886</v>
      </c>
      <c r="B435" s="11" t="s">
        <v>784</v>
      </c>
      <c r="C435" s="12" t="s">
        <v>89</v>
      </c>
      <c r="D435" s="13">
        <v>16</v>
      </c>
      <c r="E435" s="14">
        <f>Orçamento!J435</f>
        <v>21.99</v>
      </c>
      <c r="F435" s="25">
        <f>Orçamento!H435*0.85</f>
        <v>15.529499999999999</v>
      </c>
      <c r="G435" s="14">
        <f t="shared" si="80"/>
        <v>6.4604999999999997</v>
      </c>
      <c r="H435" s="14">
        <f t="shared" si="81"/>
        <v>248.47199999999998</v>
      </c>
      <c r="I435" s="14">
        <f t="shared" si="82"/>
        <v>103.36799999999999</v>
      </c>
      <c r="J435" s="14">
        <f t="shared" si="83"/>
        <v>351.84</v>
      </c>
    </row>
    <row r="436" spans="1:11" ht="22.5">
      <c r="A436" s="9" t="s">
        <v>887</v>
      </c>
      <c r="B436" s="11" t="s">
        <v>888</v>
      </c>
      <c r="C436" s="12" t="s">
        <v>289</v>
      </c>
      <c r="D436" s="13">
        <v>10</v>
      </c>
      <c r="E436" s="14">
        <f>Orçamento!J436</f>
        <v>13.84</v>
      </c>
      <c r="F436" s="25">
        <f>Orçamento!H436*0.85</f>
        <v>9.7750000000000004</v>
      </c>
      <c r="G436" s="14">
        <f t="shared" si="80"/>
        <v>4.0649999999999995</v>
      </c>
      <c r="H436" s="14">
        <f t="shared" si="81"/>
        <v>97.75</v>
      </c>
      <c r="I436" s="14">
        <f t="shared" si="82"/>
        <v>40.649999999999991</v>
      </c>
      <c r="J436" s="14">
        <f t="shared" si="83"/>
        <v>138.39999999999998</v>
      </c>
    </row>
    <row r="437" spans="1:11">
      <c r="A437" s="7" t="s">
        <v>889</v>
      </c>
      <c r="B437" s="39" t="s">
        <v>890</v>
      </c>
      <c r="C437" s="39"/>
      <c r="D437" s="39"/>
      <c r="E437" s="39"/>
      <c r="F437" s="39"/>
      <c r="G437" s="39"/>
      <c r="H437" s="8">
        <f>SUM(H438:H448)</f>
        <v>6749.0099999999993</v>
      </c>
      <c r="I437" s="8">
        <f>SUM(I438:I448)</f>
        <v>4081.2799999999997</v>
      </c>
      <c r="J437" s="8">
        <f>SUM(J438:J448)</f>
        <v>10830.29</v>
      </c>
      <c r="K437" s="2" t="s">
        <v>45</v>
      </c>
    </row>
    <row r="438" spans="1:11" ht="45">
      <c r="A438" s="9" t="s">
        <v>891</v>
      </c>
      <c r="B438" s="11" t="s">
        <v>892</v>
      </c>
      <c r="C438" s="12" t="s">
        <v>89</v>
      </c>
      <c r="D438" s="13">
        <v>100</v>
      </c>
      <c r="E438" s="14">
        <f>Orçamento!J438</f>
        <v>51.14</v>
      </c>
      <c r="F438" s="25">
        <f>Orçamento!H438*0.75</f>
        <v>31.8675</v>
      </c>
      <c r="G438" s="14">
        <f t="shared" ref="G438:G448" si="84">E438-F438</f>
        <v>19.272500000000001</v>
      </c>
      <c r="H438" s="14">
        <f t="shared" ref="H438:H448" si="85">F438*D438</f>
        <v>3186.75</v>
      </c>
      <c r="I438" s="14">
        <f t="shared" ref="I438:I448" si="86">G438*D438</f>
        <v>1927.25</v>
      </c>
      <c r="J438" s="14">
        <f t="shared" ref="J438:J448" si="87">I438+H438</f>
        <v>5114</v>
      </c>
    </row>
    <row r="439" spans="1:11" ht="45">
      <c r="A439" s="9" t="s">
        <v>893</v>
      </c>
      <c r="B439" s="11" t="s">
        <v>894</v>
      </c>
      <c r="C439" s="12" t="s">
        <v>61</v>
      </c>
      <c r="D439" s="13">
        <v>10</v>
      </c>
      <c r="E439" s="14">
        <f>Orçamento!J439</f>
        <v>20.34</v>
      </c>
      <c r="F439" s="25">
        <f>Orçamento!H439*0.75</f>
        <v>12.674999999999999</v>
      </c>
      <c r="G439" s="14">
        <f t="shared" si="84"/>
        <v>7.6650000000000009</v>
      </c>
      <c r="H439" s="14">
        <f t="shared" si="85"/>
        <v>126.74999999999999</v>
      </c>
      <c r="I439" s="14">
        <f t="shared" si="86"/>
        <v>76.650000000000006</v>
      </c>
      <c r="J439" s="14">
        <f t="shared" si="87"/>
        <v>203.39999999999998</v>
      </c>
    </row>
    <row r="440" spans="1:11" ht="45">
      <c r="A440" s="9" t="s">
        <v>895</v>
      </c>
      <c r="B440" s="11" t="s">
        <v>896</v>
      </c>
      <c r="C440" s="12" t="s">
        <v>61</v>
      </c>
      <c r="D440" s="13">
        <v>50</v>
      </c>
      <c r="E440" s="14">
        <f>Orçamento!J440</f>
        <v>15.07</v>
      </c>
      <c r="F440" s="25">
        <f>Orçamento!H440*0.75</f>
        <v>9.39</v>
      </c>
      <c r="G440" s="14">
        <f t="shared" si="84"/>
        <v>5.68</v>
      </c>
      <c r="H440" s="14">
        <f t="shared" si="85"/>
        <v>469.5</v>
      </c>
      <c r="I440" s="14">
        <f t="shared" si="86"/>
        <v>284</v>
      </c>
      <c r="J440" s="14">
        <f t="shared" si="87"/>
        <v>753.5</v>
      </c>
    </row>
    <row r="441" spans="1:11" ht="45">
      <c r="A441" s="9" t="s">
        <v>897</v>
      </c>
      <c r="B441" s="11" t="s">
        <v>898</v>
      </c>
      <c r="C441" s="12" t="s">
        <v>61</v>
      </c>
      <c r="D441" s="13">
        <v>10</v>
      </c>
      <c r="E441" s="14">
        <f>Orçamento!J441</f>
        <v>9.8699999999999992</v>
      </c>
      <c r="F441" s="25">
        <f>Orçamento!H441*0.75</f>
        <v>6.1499999999999995</v>
      </c>
      <c r="G441" s="14">
        <f t="shared" si="84"/>
        <v>3.7199999999999998</v>
      </c>
      <c r="H441" s="14">
        <f t="shared" si="85"/>
        <v>61.499999999999993</v>
      </c>
      <c r="I441" s="14">
        <f t="shared" si="86"/>
        <v>37.199999999999996</v>
      </c>
      <c r="J441" s="14">
        <f t="shared" si="87"/>
        <v>98.699999999999989</v>
      </c>
    </row>
    <row r="442" spans="1:11" ht="22.5">
      <c r="A442" s="9" t="s">
        <v>899</v>
      </c>
      <c r="B442" s="11" t="s">
        <v>900</v>
      </c>
      <c r="C442" s="12" t="s">
        <v>61</v>
      </c>
      <c r="D442" s="13">
        <v>8</v>
      </c>
      <c r="E442" s="14">
        <f>Orçamento!J442</f>
        <v>222.96</v>
      </c>
      <c r="F442" s="25">
        <f>Orçamento!H442*0.75</f>
        <v>138.94499999999999</v>
      </c>
      <c r="G442" s="14">
        <f t="shared" si="84"/>
        <v>84.015000000000015</v>
      </c>
      <c r="H442" s="14">
        <f t="shared" si="85"/>
        <v>1111.56</v>
      </c>
      <c r="I442" s="14">
        <f t="shared" si="86"/>
        <v>672.12000000000012</v>
      </c>
      <c r="J442" s="14">
        <f t="shared" si="87"/>
        <v>1783.68</v>
      </c>
    </row>
    <row r="443" spans="1:11" ht="45">
      <c r="A443" s="9" t="s">
        <v>901</v>
      </c>
      <c r="B443" s="11" t="s">
        <v>902</v>
      </c>
      <c r="C443" s="12" t="s">
        <v>61</v>
      </c>
      <c r="D443" s="13">
        <v>1</v>
      </c>
      <c r="E443" s="14">
        <f>Orçamento!J443</f>
        <v>1035.97</v>
      </c>
      <c r="F443" s="25">
        <f>Orçamento!H443*0.75</f>
        <v>645.59999999999991</v>
      </c>
      <c r="G443" s="14">
        <f t="shared" si="84"/>
        <v>390.37000000000012</v>
      </c>
      <c r="H443" s="14">
        <f t="shared" si="85"/>
        <v>645.59999999999991</v>
      </c>
      <c r="I443" s="14">
        <f t="shared" si="86"/>
        <v>390.37000000000012</v>
      </c>
      <c r="J443" s="14">
        <f t="shared" si="87"/>
        <v>1035.97</v>
      </c>
    </row>
    <row r="444" spans="1:11" ht="45">
      <c r="A444" s="9" t="s">
        <v>903</v>
      </c>
      <c r="B444" s="11" t="s">
        <v>904</v>
      </c>
      <c r="C444" s="12" t="s">
        <v>61</v>
      </c>
      <c r="D444" s="13">
        <v>1</v>
      </c>
      <c r="E444" s="14">
        <f>Orçamento!J444</f>
        <v>685.9</v>
      </c>
      <c r="F444" s="25">
        <f>Orçamento!H444*0.75</f>
        <v>427.43999999999994</v>
      </c>
      <c r="G444" s="14">
        <f t="shared" si="84"/>
        <v>258.46000000000004</v>
      </c>
      <c r="H444" s="14">
        <f t="shared" si="85"/>
        <v>427.43999999999994</v>
      </c>
      <c r="I444" s="14">
        <f t="shared" si="86"/>
        <v>258.46000000000004</v>
      </c>
      <c r="J444" s="14">
        <f t="shared" si="87"/>
        <v>685.9</v>
      </c>
    </row>
    <row r="445" spans="1:11" ht="56.25">
      <c r="A445" s="9" t="s">
        <v>905</v>
      </c>
      <c r="B445" s="11" t="s">
        <v>850</v>
      </c>
      <c r="C445" s="12" t="s">
        <v>89</v>
      </c>
      <c r="D445" s="13">
        <v>6</v>
      </c>
      <c r="E445" s="14">
        <f>Orçamento!J445</f>
        <v>53.41</v>
      </c>
      <c r="F445" s="25">
        <f>Orçamento!H445*0.75</f>
        <v>33.285000000000004</v>
      </c>
      <c r="G445" s="14">
        <f t="shared" si="84"/>
        <v>20.124999999999993</v>
      </c>
      <c r="H445" s="14">
        <f t="shared" si="85"/>
        <v>199.71000000000004</v>
      </c>
      <c r="I445" s="14">
        <f t="shared" si="86"/>
        <v>120.74999999999996</v>
      </c>
      <c r="J445" s="14">
        <f t="shared" si="87"/>
        <v>320.45999999999998</v>
      </c>
    </row>
    <row r="446" spans="1:11">
      <c r="A446" s="9" t="s">
        <v>906</v>
      </c>
      <c r="B446" s="11" t="s">
        <v>907</v>
      </c>
      <c r="C446" s="12" t="s">
        <v>89</v>
      </c>
      <c r="D446" s="13">
        <v>4</v>
      </c>
      <c r="E446" s="14">
        <f>Orçamento!J446</f>
        <v>19.59</v>
      </c>
      <c r="F446" s="25">
        <f>Orçamento!H446*0.75</f>
        <v>12.21</v>
      </c>
      <c r="G446" s="14">
        <f t="shared" si="84"/>
        <v>7.379999999999999</v>
      </c>
      <c r="H446" s="14">
        <f t="shared" si="85"/>
        <v>48.84</v>
      </c>
      <c r="I446" s="14">
        <f t="shared" si="86"/>
        <v>29.519999999999996</v>
      </c>
      <c r="J446" s="14">
        <f t="shared" si="87"/>
        <v>78.36</v>
      </c>
    </row>
    <row r="447" spans="1:11" ht="45">
      <c r="A447" s="9" t="s">
        <v>908</v>
      </c>
      <c r="B447" s="11" t="s">
        <v>909</v>
      </c>
      <c r="C447" s="12" t="s">
        <v>61</v>
      </c>
      <c r="D447" s="13">
        <v>8</v>
      </c>
      <c r="E447" s="14">
        <f>Orçamento!J447</f>
        <v>32.39</v>
      </c>
      <c r="F447" s="25">
        <f>Orçamento!H447*0.75</f>
        <v>20.182500000000001</v>
      </c>
      <c r="G447" s="14">
        <f t="shared" si="84"/>
        <v>12.2075</v>
      </c>
      <c r="H447" s="14">
        <f t="shared" si="85"/>
        <v>161.46</v>
      </c>
      <c r="I447" s="14">
        <f t="shared" si="86"/>
        <v>97.66</v>
      </c>
      <c r="J447" s="14">
        <f t="shared" si="87"/>
        <v>259.12</v>
      </c>
    </row>
    <row r="448" spans="1:11" ht="90">
      <c r="A448" s="9" t="s">
        <v>910</v>
      </c>
      <c r="B448" s="11" t="s">
        <v>911</v>
      </c>
      <c r="C448" s="12" t="s">
        <v>89</v>
      </c>
      <c r="D448" s="13">
        <v>40</v>
      </c>
      <c r="E448" s="14">
        <f>Orçamento!J448</f>
        <v>12.43</v>
      </c>
      <c r="F448" s="25">
        <f>Orçamento!H448*0.75</f>
        <v>7.7475000000000005</v>
      </c>
      <c r="G448" s="14">
        <f t="shared" si="84"/>
        <v>4.6824999999999992</v>
      </c>
      <c r="H448" s="14">
        <f t="shared" si="85"/>
        <v>309.90000000000003</v>
      </c>
      <c r="I448" s="14">
        <f t="shared" si="86"/>
        <v>187.29999999999995</v>
      </c>
      <c r="J448" s="14">
        <f t="shared" si="87"/>
        <v>497.2</v>
      </c>
    </row>
    <row r="449" spans="1:12">
      <c r="A449" s="7" t="s">
        <v>912</v>
      </c>
      <c r="B449" s="39" t="s">
        <v>913</v>
      </c>
      <c r="C449" s="39"/>
      <c r="D449" s="39"/>
      <c r="E449" s="39"/>
      <c r="F449" s="39"/>
      <c r="G449" s="39"/>
      <c r="H449" s="8">
        <f>SUM(H450:H461)</f>
        <v>8569.0814550000014</v>
      </c>
      <c r="I449" s="8">
        <f>SUM(I450:I461)</f>
        <v>3564.0704449999998</v>
      </c>
      <c r="J449" s="8">
        <f>SUM(J450:J461)</f>
        <v>12133.151900000001</v>
      </c>
      <c r="K449" s="2" t="s">
        <v>45</v>
      </c>
    </row>
    <row r="450" spans="1:12">
      <c r="A450" s="9" t="s">
        <v>914</v>
      </c>
      <c r="B450" s="40" t="s">
        <v>915</v>
      </c>
      <c r="C450" s="46"/>
      <c r="D450" s="46"/>
      <c r="E450" s="46"/>
      <c r="F450" s="46"/>
      <c r="G450" s="46"/>
      <c r="H450" s="46"/>
      <c r="I450" s="46"/>
      <c r="J450" s="46"/>
      <c r="K450" s="46"/>
      <c r="L450" s="2" t="s">
        <v>48</v>
      </c>
    </row>
    <row r="451" spans="1:12" ht="33.75">
      <c r="A451" s="9" t="s">
        <v>916</v>
      </c>
      <c r="B451" s="11" t="s">
        <v>917</v>
      </c>
      <c r="C451" s="12" t="s">
        <v>54</v>
      </c>
      <c r="D451" s="13">
        <v>14.59</v>
      </c>
      <c r="E451" s="14">
        <f>Orçamento!J451</f>
        <v>106.56</v>
      </c>
      <c r="F451" s="25">
        <f>Orçamento!H451*0.85</f>
        <v>75.259</v>
      </c>
      <c r="G451" s="14">
        <f>E451-F451</f>
        <v>31.301000000000002</v>
      </c>
      <c r="H451" s="14">
        <f>F451*D451</f>
        <v>1098.02881</v>
      </c>
      <c r="I451" s="14">
        <f>G451*D451</f>
        <v>456.68159000000003</v>
      </c>
      <c r="J451" s="14">
        <f>I451+H451</f>
        <v>1554.7103999999999</v>
      </c>
    </row>
    <row r="452" spans="1:12">
      <c r="A452" s="9" t="s">
        <v>918</v>
      </c>
      <c r="B452" s="40" t="s">
        <v>919</v>
      </c>
      <c r="C452" s="46"/>
      <c r="D452" s="46"/>
      <c r="E452" s="46"/>
      <c r="F452" s="46"/>
      <c r="G452" s="46"/>
      <c r="H452" s="46"/>
      <c r="I452" s="46"/>
      <c r="J452" s="46"/>
      <c r="K452" s="46"/>
      <c r="L452" s="2" t="s">
        <v>48</v>
      </c>
    </row>
    <row r="453" spans="1:12" ht="33.75">
      <c r="A453" s="9" t="s">
        <v>920</v>
      </c>
      <c r="B453" s="11" t="s">
        <v>921</v>
      </c>
      <c r="C453" s="12" t="s">
        <v>54</v>
      </c>
      <c r="D453" s="13">
        <v>72.66</v>
      </c>
      <c r="E453" s="14">
        <f>Orçamento!J453</f>
        <v>12.52</v>
      </c>
      <c r="F453" s="25">
        <f>Orçamento!H453*0.85</f>
        <v>8.84</v>
      </c>
      <c r="G453" s="14">
        <f>E453-F453</f>
        <v>3.6799999999999997</v>
      </c>
      <c r="H453" s="14">
        <f>F453*D453</f>
        <v>642.31439999999998</v>
      </c>
      <c r="I453" s="14">
        <f>G453*D453</f>
        <v>267.38879999999995</v>
      </c>
      <c r="J453" s="14">
        <f>I453+H453</f>
        <v>909.70319999999992</v>
      </c>
    </row>
    <row r="454" spans="1:12">
      <c r="A454" s="9" t="s">
        <v>922</v>
      </c>
      <c r="B454" s="40" t="s">
        <v>923</v>
      </c>
      <c r="C454" s="46"/>
      <c r="D454" s="46"/>
      <c r="E454" s="46"/>
      <c r="F454" s="46"/>
      <c r="G454" s="46"/>
      <c r="H454" s="46"/>
      <c r="I454" s="46"/>
      <c r="J454" s="46"/>
      <c r="K454" s="46"/>
      <c r="L454" s="2" t="s">
        <v>48</v>
      </c>
    </row>
    <row r="455" spans="1:12" ht="22.5">
      <c r="A455" s="9" t="s">
        <v>924</v>
      </c>
      <c r="B455" s="11" t="s">
        <v>925</v>
      </c>
      <c r="C455" s="12" t="s">
        <v>61</v>
      </c>
      <c r="D455" s="13">
        <v>10</v>
      </c>
      <c r="E455" s="14">
        <f>Orçamento!J455</f>
        <v>99.25</v>
      </c>
      <c r="F455" s="25">
        <f>Orçamento!H455*0.85</f>
        <v>70.099499999999992</v>
      </c>
      <c r="G455" s="14">
        <f t="shared" ref="G455:G461" si="88">E455-F455</f>
        <v>29.150500000000008</v>
      </c>
      <c r="H455" s="14">
        <f t="shared" ref="H455:H461" si="89">F455*D455</f>
        <v>700.99499999999989</v>
      </c>
      <c r="I455" s="14">
        <f t="shared" ref="I455:I461" si="90">G455*D455</f>
        <v>291.50500000000011</v>
      </c>
      <c r="J455" s="14">
        <f t="shared" ref="J455:J461" si="91">I455+H455</f>
        <v>992.5</v>
      </c>
    </row>
    <row r="456" spans="1:12" ht="33.75">
      <c r="A456" s="9" t="s">
        <v>926</v>
      </c>
      <c r="B456" s="11" t="s">
        <v>927</v>
      </c>
      <c r="C456" s="12" t="s">
        <v>54</v>
      </c>
      <c r="D456" s="13">
        <v>10.11</v>
      </c>
      <c r="E456" s="14">
        <f>Orçamento!J456</f>
        <v>24.11</v>
      </c>
      <c r="F456" s="25">
        <f>Orçamento!H456*0.85</f>
        <v>17.025500000000001</v>
      </c>
      <c r="G456" s="14">
        <f t="shared" si="88"/>
        <v>7.0844999999999985</v>
      </c>
      <c r="H456" s="14">
        <f t="shared" si="89"/>
        <v>172.127805</v>
      </c>
      <c r="I456" s="14">
        <f t="shared" si="90"/>
        <v>71.624294999999975</v>
      </c>
      <c r="J456" s="14">
        <f t="shared" si="91"/>
        <v>243.75209999999998</v>
      </c>
    </row>
    <row r="457" spans="1:12" ht="33.75">
      <c r="A457" s="9" t="s">
        <v>928</v>
      </c>
      <c r="B457" s="11" t="s">
        <v>929</v>
      </c>
      <c r="C457" s="12" t="s">
        <v>61</v>
      </c>
      <c r="D457" s="13">
        <v>2</v>
      </c>
      <c r="E457" s="14">
        <f>Orçamento!J457</f>
        <v>195.76</v>
      </c>
      <c r="F457" s="25">
        <f>Orçamento!H457*0.85</f>
        <v>138.261</v>
      </c>
      <c r="G457" s="14">
        <f t="shared" si="88"/>
        <v>57.498999999999995</v>
      </c>
      <c r="H457" s="14">
        <f t="shared" si="89"/>
        <v>276.52199999999999</v>
      </c>
      <c r="I457" s="14">
        <f t="shared" si="90"/>
        <v>114.99799999999999</v>
      </c>
      <c r="J457" s="14">
        <f t="shared" si="91"/>
        <v>391.52</v>
      </c>
    </row>
    <row r="458" spans="1:12" ht="45">
      <c r="A458" s="9" t="s">
        <v>930</v>
      </c>
      <c r="B458" s="11" t="s">
        <v>931</v>
      </c>
      <c r="C458" s="12" t="s">
        <v>94</v>
      </c>
      <c r="D458" s="13">
        <v>0.02</v>
      </c>
      <c r="E458" s="14">
        <f>Orçamento!J458</f>
        <v>381.7</v>
      </c>
      <c r="F458" s="25">
        <f>Orçamento!H458*0.85</f>
        <v>269.58600000000001</v>
      </c>
      <c r="G458" s="14">
        <f t="shared" si="88"/>
        <v>112.11399999999998</v>
      </c>
      <c r="H458" s="14">
        <f t="shared" si="89"/>
        <v>5.3917200000000003</v>
      </c>
      <c r="I458" s="14">
        <f t="shared" si="90"/>
        <v>2.2422799999999996</v>
      </c>
      <c r="J458" s="14">
        <f t="shared" si="91"/>
        <v>7.6340000000000003</v>
      </c>
    </row>
    <row r="459" spans="1:12">
      <c r="A459" s="9" t="s">
        <v>932</v>
      </c>
      <c r="B459" s="11" t="s">
        <v>933</v>
      </c>
      <c r="C459" s="12" t="s">
        <v>94</v>
      </c>
      <c r="D459" s="13">
        <v>0.02</v>
      </c>
      <c r="E459" s="14">
        <f>Orçamento!J459</f>
        <v>73.61</v>
      </c>
      <c r="F459" s="25">
        <f>Orçamento!H459*0.85</f>
        <v>51.985999999999997</v>
      </c>
      <c r="G459" s="14">
        <f t="shared" si="88"/>
        <v>21.624000000000002</v>
      </c>
      <c r="H459" s="14">
        <f t="shared" si="89"/>
        <v>1.03972</v>
      </c>
      <c r="I459" s="14">
        <f t="shared" si="90"/>
        <v>0.43248000000000003</v>
      </c>
      <c r="J459" s="14">
        <f t="shared" si="91"/>
        <v>1.4722</v>
      </c>
    </row>
    <row r="460" spans="1:12" ht="56.25">
      <c r="A460" s="9" t="s">
        <v>934</v>
      </c>
      <c r="B460" s="11" t="s">
        <v>935</v>
      </c>
      <c r="C460" s="12" t="s">
        <v>61</v>
      </c>
      <c r="D460" s="13">
        <v>2</v>
      </c>
      <c r="E460" s="14">
        <f>Orçamento!J460</f>
        <v>350.86</v>
      </c>
      <c r="F460" s="25">
        <f>Orçamento!H460*0.85</f>
        <v>247.80049999999997</v>
      </c>
      <c r="G460" s="14">
        <f t="shared" si="88"/>
        <v>103.05950000000004</v>
      </c>
      <c r="H460" s="14">
        <f t="shared" si="89"/>
        <v>495.60099999999994</v>
      </c>
      <c r="I460" s="14">
        <f t="shared" si="90"/>
        <v>206.11900000000009</v>
      </c>
      <c r="J460" s="14">
        <f t="shared" si="91"/>
        <v>701.72</v>
      </c>
    </row>
    <row r="461" spans="1:12" ht="56.25">
      <c r="A461" s="9" t="s">
        <v>936</v>
      </c>
      <c r="B461" s="11" t="s">
        <v>937</v>
      </c>
      <c r="C461" s="12" t="s">
        <v>61</v>
      </c>
      <c r="D461" s="13">
        <v>18</v>
      </c>
      <c r="E461" s="14">
        <f>Orçamento!J461</f>
        <v>407.23</v>
      </c>
      <c r="F461" s="25">
        <f>Orçamento!H461*0.85</f>
        <v>287.61450000000002</v>
      </c>
      <c r="G461" s="14">
        <f t="shared" si="88"/>
        <v>119.6155</v>
      </c>
      <c r="H461" s="14">
        <f t="shared" si="89"/>
        <v>5177.0610000000006</v>
      </c>
      <c r="I461" s="14">
        <f t="shared" si="90"/>
        <v>2153.0789999999997</v>
      </c>
      <c r="J461" s="14">
        <f t="shared" si="91"/>
        <v>7330.14</v>
      </c>
    </row>
    <row r="462" spans="1:12">
      <c r="A462" s="34" t="s">
        <v>938</v>
      </c>
      <c r="B462" s="46"/>
      <c r="C462" s="46"/>
      <c r="D462" s="46"/>
      <c r="E462" s="46"/>
      <c r="F462" s="46"/>
      <c r="G462" s="46"/>
      <c r="H462" s="18">
        <f>H8+H25+H43+H74+H89+H101+H104+H134+H141+H149+H152+H158+H170+H172+H198+H304+H316+H409+H428+H437+H449</f>
        <v>952442.09170500003</v>
      </c>
      <c r="I462" s="18">
        <f>I8+I25+I43+I74+I89+I101+I104+I134+I141+I149+I152+I158+I170+I172+I198+I304+I316+I409+I428+I437+I449</f>
        <v>452457.88859500008</v>
      </c>
      <c r="J462" s="18">
        <f>J8+J25+J43+J74+J89+J101+J104+J134+J141+J149+J152+J158+J170+J172+J198+J304+J316+J409+J428+J437+J449</f>
        <v>1404899.9802999999</v>
      </c>
    </row>
    <row r="472" spans="5:9">
      <c r="E472" s="38" t="str">
        <f>DADOS!C11</f>
        <v>FLÁVIO AUGUSTO BOZZONE GRANETTO</v>
      </c>
      <c r="F472" s="38"/>
      <c r="G472" s="38"/>
      <c r="H472" s="38"/>
      <c r="I472" s="38"/>
    </row>
    <row r="473" spans="5:9">
      <c r="E473" s="33" t="str">
        <f>DADOS!C12</f>
        <v>079.817.589-39</v>
      </c>
      <c r="F473" s="46"/>
      <c r="G473" s="46"/>
      <c r="H473" s="46"/>
      <c r="I473" s="46"/>
    </row>
  </sheetData>
  <sheetProtection password="BF59" sheet="1" objects="1" scenarios="1" selectLockedCells="1"/>
  <mergeCells count="72">
    <mergeCell ref="B4:F4"/>
    <mergeCell ref="H4:I4"/>
    <mergeCell ref="B5:C5"/>
    <mergeCell ref="E5:G5"/>
    <mergeCell ref="B9:K9"/>
    <mergeCell ref="B20:K20"/>
    <mergeCell ref="B22:K22"/>
    <mergeCell ref="B8:G8"/>
    <mergeCell ref="B25:G25"/>
    <mergeCell ref="B44:K44"/>
    <mergeCell ref="B52:K52"/>
    <mergeCell ref="B62:K62"/>
    <mergeCell ref="B43:G43"/>
    <mergeCell ref="B75:K75"/>
    <mergeCell ref="B82:K82"/>
    <mergeCell ref="B87:K87"/>
    <mergeCell ref="B74:G74"/>
    <mergeCell ref="B90:K90"/>
    <mergeCell ref="B94:K94"/>
    <mergeCell ref="B97:K97"/>
    <mergeCell ref="B89:G89"/>
    <mergeCell ref="B101:G101"/>
    <mergeCell ref="B105:K105"/>
    <mergeCell ref="B106:K106"/>
    <mergeCell ref="B113:K113"/>
    <mergeCell ref="B114:K114"/>
    <mergeCell ref="B123:K123"/>
    <mergeCell ref="B124:K124"/>
    <mergeCell ref="B126:K126"/>
    <mergeCell ref="B104:G104"/>
    <mergeCell ref="B135:K135"/>
    <mergeCell ref="B139:K139"/>
    <mergeCell ref="B134:G134"/>
    <mergeCell ref="B142:K142"/>
    <mergeCell ref="B145:K145"/>
    <mergeCell ref="B147:K147"/>
    <mergeCell ref="B141:G141"/>
    <mergeCell ref="B150:K150"/>
    <mergeCell ref="B149:G149"/>
    <mergeCell ref="B153:K153"/>
    <mergeCell ref="B156:K156"/>
    <mergeCell ref="B152:G152"/>
    <mergeCell ref="B159:K159"/>
    <mergeCell ref="B164:K164"/>
    <mergeCell ref="B167:K167"/>
    <mergeCell ref="B158:G158"/>
    <mergeCell ref="B170:G170"/>
    <mergeCell ref="B173:K173"/>
    <mergeCell ref="B175:K175"/>
    <mergeCell ref="B183:K183"/>
    <mergeCell ref="B172:G172"/>
    <mergeCell ref="B199:K199"/>
    <mergeCell ref="B241:K241"/>
    <mergeCell ref="B285:K285"/>
    <mergeCell ref="B198:G198"/>
    <mergeCell ref="B304:G304"/>
    <mergeCell ref="B317:K317"/>
    <mergeCell ref="B389:K389"/>
    <mergeCell ref="B395:K395"/>
    <mergeCell ref="B316:G316"/>
    <mergeCell ref="B410:K410"/>
    <mergeCell ref="B423:K423"/>
    <mergeCell ref="B409:G409"/>
    <mergeCell ref="A462:G462"/>
    <mergeCell ref="E472:I472"/>
    <mergeCell ref="E473:I473"/>
    <mergeCell ref="B428:G428"/>
    <mergeCell ref="B437:G437"/>
    <mergeCell ref="B450:K450"/>
    <mergeCell ref="B452:K452"/>
    <mergeCell ref="B454:K454"/>
    <mergeCell ref="B449:G449"/>
  </mergeCells>
  <pageMargins left="0.5" right="0.5" top="0.75" bottom="0.75" header="0.5" footer="0.5"/>
  <pageSetup paperSize="9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4"/>
  <sheetViews>
    <sheetView workbookViewId="0"/>
  </sheetViews>
  <sheetFormatPr defaultRowHeight="15"/>
  <sheetData>
    <row r="1" spans="1:1">
      <c r="A1" s="21">
        <f>'BDI Principal'!D14</f>
        <v>20.350000000000001</v>
      </c>
    </row>
    <row r="2" spans="1:1">
      <c r="A2" s="21">
        <f>'BDI Diferenciado'!D14</f>
        <v>3.79</v>
      </c>
    </row>
    <row r="3" spans="1:1">
      <c r="A3" s="24">
        <f>'BDI (Fator K e TRDE)'!B12</f>
        <v>2.6239360000000009</v>
      </c>
    </row>
    <row r="4" spans="1:1">
      <c r="A4" s="24">
        <f>'BDI (Fator K e TRDE)'!B13</f>
        <v>1.1200000000000001</v>
      </c>
    </row>
  </sheetData>
  <sheetProtection password="BF59" sheet="1" objects="1" scenarios="1" selectLockedCell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cf965eb-3381-4458-bdf2-171657c0b058" xsi:nil="true"/>
    <lcf76f155ced4ddcb4097134ff3c332f xmlns="8f8abd65-05d0-49c4-9582-2e092f8dac6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7706F168DA7514597520CC2D22F3DC1" ma:contentTypeVersion="12" ma:contentTypeDescription="Crie um novo documento." ma:contentTypeScope="" ma:versionID="3af0f397b21820dff211d682bc25b743">
  <xsd:schema xmlns:xsd="http://www.w3.org/2001/XMLSchema" xmlns:xs="http://www.w3.org/2001/XMLSchema" xmlns:p="http://schemas.microsoft.com/office/2006/metadata/properties" xmlns:ns2="8f8abd65-05d0-49c4-9582-2e092f8dac6d" xmlns:ns3="acf965eb-3381-4458-bdf2-171657c0b058" targetNamespace="http://schemas.microsoft.com/office/2006/metadata/properties" ma:root="true" ma:fieldsID="dd4f150cfc91430e6637da2ded8d9833" ns2:_="" ns3:_="">
    <xsd:import namespace="8f8abd65-05d0-49c4-9582-2e092f8dac6d"/>
    <xsd:import namespace="acf965eb-3381-4458-bdf2-171657c0b058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8abd65-05d0-49c4-9582-2e092f8dac6d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Marcações de imagem" ma:readOnly="false" ma:fieldId="{5cf76f15-5ced-4ddc-b409-7134ff3c332f}" ma:taxonomyMulti="true" ma:sspId="351d4116-100f-4696-96c8-193525dc4d3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f965eb-3381-4458-bdf2-171657c0b058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b6e0cfa5-7bfd-4dc3-8aff-e468c2f0784f}" ma:internalName="TaxCatchAll" ma:showField="CatchAllData" ma:web="acf965eb-3381-4458-bdf2-171657c0b0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F4A627A-115D-448F-AF0E-941E6354D817}"/>
</file>

<file path=customXml/itemProps2.xml><?xml version="1.0" encoding="utf-8"?>
<ds:datastoreItem xmlns:ds="http://schemas.openxmlformats.org/officeDocument/2006/customXml" ds:itemID="{ACEDD093-E6FB-4285-8A9A-0ABD074F1AEC}"/>
</file>

<file path=customXml/itemProps3.xml><?xml version="1.0" encoding="utf-8"?>
<ds:datastoreItem xmlns:ds="http://schemas.openxmlformats.org/officeDocument/2006/customXml" ds:itemID="{78C86EC0-AE66-43B4-9F71-B5B08B1F50E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/>
  <cp:revision/>
  <dcterms:created xsi:type="dcterms:W3CDTF">2025-01-15T14:34:37Z</dcterms:created>
  <dcterms:modified xsi:type="dcterms:W3CDTF">2025-02-13T23:37:25Z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0x010100A7706F168DA7514597520CC2D22F3DC1</vt:lpwstr>
  </property>
  <property fmtid="{D5CDD505-2E9C-101B-9397-08002B2CF9AE}" pid="3" name="MediaServiceImageTags">
    <vt:lpwstr/>
  </property>
</Properties>
</file>