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rtiz\Ortiz\Decker PreMoldados Concreto\Editais\2025.09.30 - 9H - CC 29.2025 PM SCHROEDER SC\"/>
    </mc:Choice>
  </mc:AlternateContent>
  <xr:revisionPtr revIDLastSave="0" documentId="8_{E28B3908-C816-4BD9-A2B8-232FAD300EF8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DADOS" sheetId="1" r:id="rId1"/>
    <sheet name="Orçamento" sheetId="2" r:id="rId2"/>
    <sheet name="Cronograma" sheetId="3" r:id="rId3"/>
    <sheet name="BDI Principal" sheetId="4" r:id="rId4"/>
    <sheet name="BDI Diferenciado" sheetId="5" r:id="rId5"/>
    <sheet name="BDI (Fator K e TRDE)" sheetId="6" r:id="rId6"/>
    <sheet name="Repositório" sheetId="7" state="hidden" r:id="rId7"/>
  </sheet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4" i="7" l="1"/>
  <c r="A3" i="7"/>
  <c r="E24" i="6"/>
  <c r="E23" i="6"/>
  <c r="B13" i="6"/>
  <c r="B12" i="6"/>
  <c r="I5" i="6"/>
  <c r="E5" i="6"/>
  <c r="B5" i="6"/>
  <c r="H4" i="6"/>
  <c r="B4" i="6"/>
  <c r="B3" i="6"/>
  <c r="E27" i="5"/>
  <c r="E26" i="5"/>
  <c r="J15" i="5"/>
  <c r="D13" i="5"/>
  <c r="J13" i="5" s="1"/>
  <c r="D14" i="5" s="1"/>
  <c r="A2" i="7" s="1"/>
  <c r="J12" i="5"/>
  <c r="J11" i="5"/>
  <c r="J10" i="5"/>
  <c r="J9" i="5"/>
  <c r="J8" i="5"/>
  <c r="I5" i="5"/>
  <c r="E5" i="5"/>
  <c r="B5" i="5"/>
  <c r="H4" i="5"/>
  <c r="B4" i="5"/>
  <c r="B3" i="5"/>
  <c r="E30" i="4"/>
  <c r="E29" i="4"/>
  <c r="J18" i="4"/>
  <c r="I18" i="4"/>
  <c r="D13" i="4" s="1"/>
  <c r="J13" i="4" s="1"/>
  <c r="J16" i="4"/>
  <c r="J15" i="4"/>
  <c r="J12" i="4"/>
  <c r="J11" i="4"/>
  <c r="J10" i="4"/>
  <c r="J9" i="4"/>
  <c r="D14" i="4" s="1"/>
  <c r="J8" i="4"/>
  <c r="I5" i="4"/>
  <c r="E5" i="4"/>
  <c r="B5" i="4"/>
  <c r="H4" i="4"/>
  <c r="B4" i="4"/>
  <c r="B3" i="4"/>
  <c r="J11" i="3"/>
  <c r="J10" i="3"/>
  <c r="J9" i="3"/>
  <c r="J8" i="3"/>
  <c r="I5" i="3"/>
  <c r="E5" i="3"/>
  <c r="B5" i="3"/>
  <c r="H4" i="3"/>
  <c r="B4" i="3"/>
  <c r="B3" i="3"/>
  <c r="E30" i="2"/>
  <c r="E29" i="2"/>
  <c r="M18" i="2"/>
  <c r="M17" i="2"/>
  <c r="M16" i="2"/>
  <c r="M15" i="2"/>
  <c r="M14" i="2" s="1"/>
  <c r="M13" i="2"/>
  <c r="M12" i="2" s="1"/>
  <c r="M11" i="2"/>
  <c r="M10" i="2" s="1"/>
  <c r="M9" i="2"/>
  <c r="M8" i="2" s="1"/>
  <c r="I5" i="2"/>
  <c r="E5" i="2"/>
  <c r="B5" i="2"/>
  <c r="H4" i="2"/>
  <c r="B4" i="2"/>
  <c r="B3" i="2"/>
  <c r="I15" i="2" l="1"/>
  <c r="J15" i="2" s="1"/>
  <c r="A1" i="7"/>
  <c r="I13" i="2"/>
  <c r="J13" i="2" s="1"/>
  <c r="I16" i="2"/>
  <c r="J16" i="2" s="1"/>
  <c r="I11" i="2"/>
  <c r="J11" i="2" s="1"/>
  <c r="I9" i="2"/>
  <c r="J9" i="2" s="1"/>
  <c r="I17" i="2"/>
  <c r="J17" i="2" s="1"/>
  <c r="I18" i="2"/>
  <c r="J18" i="2" s="1"/>
  <c r="M19" i="2"/>
  <c r="O18" i="2" l="1"/>
  <c r="N18" i="2" s="1"/>
  <c r="L18" i="2"/>
  <c r="L9" i="2"/>
  <c r="O9" i="2"/>
  <c r="O16" i="2"/>
  <c r="N16" i="2" s="1"/>
  <c r="L16" i="2"/>
  <c r="O17" i="2"/>
  <c r="N17" i="2" s="1"/>
  <c r="L17" i="2"/>
  <c r="L11" i="2"/>
  <c r="O11" i="2"/>
  <c r="O13" i="2"/>
  <c r="L13" i="2"/>
  <c r="O15" i="2"/>
  <c r="L15" i="2"/>
  <c r="O12" i="2" l="1"/>
  <c r="C10" i="3" s="1"/>
  <c r="N13" i="2"/>
  <c r="N12" i="2" s="1"/>
  <c r="O14" i="2"/>
  <c r="C11" i="3" s="1"/>
  <c r="N15" i="2"/>
  <c r="N14" i="2" s="1"/>
  <c r="N9" i="2"/>
  <c r="N8" i="2" s="1"/>
  <c r="O8" i="2"/>
  <c r="O10" i="2"/>
  <c r="C9" i="3" s="1"/>
  <c r="N11" i="2"/>
  <c r="N10" i="2" s="1"/>
  <c r="G9" i="3" l="1"/>
  <c r="I9" i="3"/>
  <c r="E9" i="3"/>
  <c r="K9" i="3" s="1"/>
  <c r="C8" i="3"/>
  <c r="O19" i="2"/>
  <c r="N19" i="2"/>
  <c r="I11" i="3"/>
  <c r="G11" i="3"/>
  <c r="E11" i="3"/>
  <c r="E10" i="3"/>
  <c r="G10" i="3"/>
  <c r="I10" i="3"/>
  <c r="C12" i="3" l="1"/>
  <c r="I8" i="3"/>
  <c r="H12" i="3" s="1"/>
  <c r="G8" i="3"/>
  <c r="F12" i="3" s="1"/>
  <c r="E8" i="3"/>
  <c r="K10" i="3"/>
  <c r="K11" i="3"/>
  <c r="K8" i="3" l="1"/>
  <c r="K12" i="3" s="1"/>
  <c r="J12" i="3" s="1"/>
  <c r="D12" i="3"/>
</calcChain>
</file>

<file path=xl/sharedStrings.xml><?xml version="1.0" encoding="utf-8"?>
<sst xmlns="http://schemas.openxmlformats.org/spreadsheetml/2006/main" count="197" uniqueCount="118">
  <si>
    <t>Prefeitura Municipal de Schroeder - SC</t>
  </si>
  <si>
    <t>SEMOB - SECRETARIA MUNICIPAL DE OBRAS E INFRAESTRUTURA URBANA</t>
  </si>
  <si>
    <t>Data do documento:</t>
  </si>
  <si>
    <t>15/08/2025</t>
  </si>
  <si>
    <t>Licitação número:</t>
  </si>
  <si>
    <t>CONCORRENCIA N. 29/2025 - PROCESSO N. 138/2025</t>
  </si>
  <si>
    <t>Lote:</t>
  </si>
  <si>
    <t>Dados da licitante</t>
  </si>
  <si>
    <t>Razão social</t>
  </si>
  <si>
    <t>DECKER PRÉ FABRICADOS LTDA</t>
  </si>
  <si>
    <t>CNPJ:</t>
  </si>
  <si>
    <t>33.841.165/0001-45</t>
  </si>
  <si>
    <t>Telefone:</t>
  </si>
  <si>
    <t xml:space="preserve">(47) 3370-2319 </t>
  </si>
  <si>
    <t>E-Mail:</t>
  </si>
  <si>
    <t>financeiro@deckerprefabricados.com.br</t>
  </si>
  <si>
    <t>Nome responsável:</t>
  </si>
  <si>
    <t>ADRIANO DECKER</t>
  </si>
  <si>
    <t>CPF responsável:</t>
  </si>
  <si>
    <t>058.108.589-29</t>
  </si>
  <si>
    <t>Cidade licitante:</t>
  </si>
  <si>
    <t xml:space="preserve">JARAGUÁ DO SUL </t>
  </si>
  <si>
    <t>UF licitante:</t>
  </si>
  <si>
    <t>SANTA CATARINA</t>
  </si>
  <si>
    <t>Orcamento de obra - CONSTRUÇÃO DE GALPÃO PRÉ-MOLDADO PARA DEPÓSITO NO PÁTIO DA PREFEITURA</t>
  </si>
  <si>
    <t xml:space="preserve">Data: </t>
  </si>
  <si>
    <t xml:space="preserve">Empresa: </t>
  </si>
  <si>
    <t xml:space="preserve">Telefone: </t>
  </si>
  <si>
    <t xml:space="preserve">CNPJ: </t>
  </si>
  <si>
    <t xml:space="preserve">Cidade: </t>
  </si>
  <si>
    <t xml:space="preserve">UF: </t>
  </si>
  <si>
    <t>Item</t>
  </si>
  <si>
    <t>Descrição dos itens</t>
  </si>
  <si>
    <t>U.M.</t>
  </si>
  <si>
    <t>Qtde.</t>
  </si>
  <si>
    <t>Custo base R$</t>
  </si>
  <si>
    <t>%BDI/K/TRDE Base</t>
  </si>
  <si>
    <t>Preço base R$</t>
  </si>
  <si>
    <t>Custo Un. R$</t>
  </si>
  <si>
    <t>%BDI/K/TRDE</t>
  </si>
  <si>
    <t>Preço Un. R$</t>
  </si>
  <si>
    <t>Material R$</t>
  </si>
  <si>
    <t>Serviço R$</t>
  </si>
  <si>
    <t>Total Material R$</t>
  </si>
  <si>
    <t>Total Serviço R$</t>
  </si>
  <si>
    <t>Total R$</t>
  </si>
  <si>
    <t>1</t>
  </si>
  <si>
    <t>SERVIÇOS INICIAIS</t>
  </si>
  <si>
    <t>Etapa</t>
  </si>
  <si>
    <t>1.1</t>
  </si>
  <si>
    <t>PLACA DE OBRA EM CHAPA DE AÇO GALVANIZADO (DIMENSÕES CONFORME MEMORIAL) - INCLUSO SARRAFO DE MADEIRA, PONTALETE, PLACA DE OBRA, PREÇO DE AÇO, CARPINTEIRO, SERVENTE, CONCRETO MAGRO.</t>
  </si>
  <si>
    <t>M2</t>
  </si>
  <si>
    <t>2</t>
  </si>
  <si>
    <t>ESTACAS</t>
  </si>
  <si>
    <t>2.1</t>
  </si>
  <si>
    <t>ESTACA HÉLICE CONTÍNUA, DIÂMETRO DE 30 CM, INCLUSO CONCRETO FCK=30MPA E ARMADURA</t>
  </si>
  <si>
    <t>M</t>
  </si>
  <si>
    <t>3</t>
  </si>
  <si>
    <t>ESTRUTURA PRÉ-MOLDADA</t>
  </si>
  <si>
    <t>3.1</t>
  </si>
  <si>
    <t>ESTRUTURA PRÉ-MOLDADA DE 18M X 40M COM ALTURA DE 6,00M.INCLUI:20 SAPATAS DE FUNDAÇÃO;16 PILARES DE 25X35 DE 6,90MT; 4 PILARES DE 20X40 DE 10,15M; 12UN TIRANTES DE 20,00M; 32 TERÇAS DE CONCRETO DE 6,35M; 80 TERÇA DE CONCRETO DE 5,50M; 6 UN CONTRAVENTAMENTO; ACESSÓRIOS PARA FIXAÇÃO DE TELHA SANDUICHE; FERRAGENS; 846,24M² DE TELHA TIPO SANDUICHE 0,43MM COM PREENCHIMENTO EM PIR; PLACA DE FECHAMENTO. INCLUSO MÃO DE OBRA E FORNECIMENTO. CONFORME PROJETO</t>
  </si>
  <si>
    <t>UN</t>
  </si>
  <si>
    <t>4</t>
  </si>
  <si>
    <t>PREVENÇÃO E COMBATE A INCÊNDIO</t>
  </si>
  <si>
    <t>4.1</t>
  </si>
  <si>
    <t>EXTINTOR DE INCÊNDIO PORTÁTIL COM CARGA DE PQS DE 4 KG, CLASSE ABC - FORNECIMENTO E INSTALAÇÃO. AF_10/2020_PE</t>
  </si>
  <si>
    <t>4.2</t>
  </si>
  <si>
    <t>PLACA DE SINALIZACAO DE SEGURANCA CONTRA INCENDIO, FOTOLUMINESCENTE, QUADRADA, *20 X 20* CM, EM PVC *2* MM ANTI-CHAMAS (SIMBOLOS, CORES E PICTOGRAMAS CONFORME NBR 16820)</t>
  </si>
  <si>
    <t>4.3</t>
  </si>
  <si>
    <t>LUMINÁRIA DE EMERGÊNCIA 3000 LUMENS COM 2 FAROIS - FORNECIMENTO E INSTALAÇÃO</t>
  </si>
  <si>
    <t>4.4</t>
  </si>
  <si>
    <t>PLACA ACRILICA COM ILUMINACAO PARA SINALIZACAO DE SAIDA DE EMERGENCIA, FACE UNICA, AUTONOMA 70X35CM (COMPOSICAO SINAPI_DEZ/2015 83479U)</t>
  </si>
  <si>
    <t>Valor total R$</t>
  </si>
  <si>
    <t>Itens com 'Custo Un. R$' na cor azul são de contrapartida do município, por isso seu custo deve permanecer zero!</t>
  </si>
  <si>
    <t>Itens com 'Custo Un. R$' na cor amarela serão executados pela empresa contratante!</t>
  </si>
  <si>
    <t>% Mês 1</t>
  </si>
  <si>
    <t>R$ Mês 1</t>
  </si>
  <si>
    <t>% Mês 2</t>
  </si>
  <si>
    <t>R$ Mês 2</t>
  </si>
  <si>
    <t>% Mês 3</t>
  </si>
  <si>
    <t>R$ Mês 3</t>
  </si>
  <si>
    <t>% Total</t>
  </si>
  <si>
    <t>R$ Total</t>
  </si>
  <si>
    <t>Totais cronograma</t>
  </si>
  <si>
    <t>1º quartil</t>
  </si>
  <si>
    <t>3º quartil</t>
  </si>
  <si>
    <t>Proposto</t>
  </si>
  <si>
    <t>Identificação</t>
  </si>
  <si>
    <t>AC</t>
  </si>
  <si>
    <t>Administração Central</t>
  </si>
  <si>
    <t>S+G</t>
  </si>
  <si>
    <t>Seguro e Garantia</t>
  </si>
  <si>
    <t>R</t>
  </si>
  <si>
    <t>Risco</t>
  </si>
  <si>
    <t>DF</t>
  </si>
  <si>
    <t>Despesas Financeiras</t>
  </si>
  <si>
    <t>L</t>
  </si>
  <si>
    <t>Lucro</t>
  </si>
  <si>
    <t>I*</t>
  </si>
  <si>
    <t>Tributos *</t>
  </si>
  <si>
    <t>Total</t>
  </si>
  <si>
    <t>PIS e COFINS</t>
  </si>
  <si>
    <t>Alíquota ISS</t>
  </si>
  <si>
    <t>Base de cálculo</t>
  </si>
  <si>
    <t>ISS Aplicável</t>
  </si>
  <si>
    <t>Cont. Prev. s/Rec.Bruta</t>
  </si>
  <si>
    <t>K1=</t>
  </si>
  <si>
    <t>Encargos sociais incidentes sobre a mão de obra</t>
  </si>
  <si>
    <t>k2=</t>
  </si>
  <si>
    <t>Administração central (overhead)</t>
  </si>
  <si>
    <t>k3=</t>
  </si>
  <si>
    <t>Margem bruta</t>
  </si>
  <si>
    <t>k4=</t>
  </si>
  <si>
    <t>Impostos (PIS + COFINS + ISS)</t>
  </si>
  <si>
    <t>K</t>
  </si>
  <si>
    <t>{[(1+k1+k2)(1+k3)]/(1-k4)}</t>
  </si>
  <si>
    <t>TRDE</t>
  </si>
  <si>
    <t>[(1+k3)/(1-k4)]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</si>
</sst>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0\ 000\ 000\ 0000\ 00"/>
    <numFmt numFmtId="165" formatCode="\(##&quot;) &quot;####\-####"/>
    <numFmt numFmtId="166" formatCode="00\ 000\ 0000\ 00"/>
    <numFmt numFmtId="167" formatCode="d/m/yyyy"/>
    <numFmt numFmtId="168" formatCode="\(000&quot;) &quot;0000\-0000"/>
    <numFmt numFmtId="169" formatCode="#,##0.0000"/>
    <numFmt numFmtId="170" formatCode="###,##0.00"/>
    <numFmt numFmtId="171" formatCode="###,##0.0000"/>
    <numFmt numFmtId="172" formatCode="#,##0.00##"/>
  </numFmts>
  <fonts count="5" x14ac:knownFonts="1">
    <font>
      <sz val="11"/>
      <color rgb="FF000000"/>
      <name val="Calibri"/>
      <family val="2"/>
      <charset val="1"/>
    </font>
    <font>
      <b/>
      <sz val="8"/>
      <name val="Calibri"/>
      <charset val="1"/>
    </font>
    <font>
      <sz val="8"/>
      <name val="Calibri"/>
      <charset val="1"/>
    </font>
    <font>
      <sz val="11"/>
      <color rgb="FFFFFFFF"/>
      <name val="Calibri"/>
      <charset val="1"/>
    </font>
    <font>
      <b/>
      <sz val="8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64"/>
        <bgColor rgb="FFFFFF00"/>
      </patternFill>
    </fill>
    <fill>
      <patternFill patternType="solid">
        <fgColor rgb="FFC0C0C0"/>
        <bgColor rgb="FFCCCCFF"/>
      </patternFill>
    </fill>
    <fill>
      <patternFill patternType="solid">
        <fgColor rgb="FFB0E0E6"/>
        <bgColor rgb="FFCCCC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3" xfId="0" applyFont="1" applyBorder="1" applyAlignment="1">
      <alignment horizontal="center" vertical="top"/>
    </xf>
    <xf numFmtId="0" fontId="1" fillId="2" borderId="0" xfId="0" applyFont="1" applyFill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0" fontId="1" fillId="3" borderId="0" xfId="0" applyFont="1" applyFill="1" applyAlignment="1">
      <alignment horizontal="right"/>
    </xf>
    <xf numFmtId="0" fontId="1" fillId="3" borderId="1" xfId="0" applyFont="1" applyFill="1" applyBorder="1" applyAlignment="1">
      <alignment horizontal="left"/>
    </xf>
    <xf numFmtId="164" fontId="1" fillId="0" borderId="0" xfId="0" applyNumberFormat="1" applyFont="1" applyAlignment="1">
      <alignment horizontal="left" vertical="top"/>
    </xf>
    <xf numFmtId="168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166" fontId="2" fillId="2" borderId="1" xfId="0" applyNumberFormat="1" applyFont="1" applyFill="1" applyBorder="1" applyAlignment="1" applyProtection="1">
      <alignment vertical="top"/>
      <protection locked="0"/>
    </xf>
    <xf numFmtId="165" fontId="2" fillId="2" borderId="1" xfId="0" applyNumberFormat="1" applyFont="1" applyFill="1" applyBorder="1" applyAlignment="1" applyProtection="1">
      <alignment vertical="top"/>
      <protection locked="0"/>
    </xf>
    <xf numFmtId="164" fontId="2" fillId="2" borderId="1" xfId="0" applyNumberFormat="1" applyFont="1" applyFill="1" applyBorder="1" applyAlignment="1" applyProtection="1">
      <alignment vertical="top"/>
      <protection locked="0"/>
    </xf>
    <xf numFmtId="0" fontId="1" fillId="0" borderId="2" xfId="0" applyFont="1" applyBorder="1" applyAlignment="1">
      <alignment horizontal="center" vertical="top"/>
    </xf>
    <xf numFmtId="0" fontId="2" fillId="2" borderId="1" xfId="0" applyFont="1" applyFill="1" applyBorder="1" applyAlignment="1" applyProtection="1">
      <alignment vertical="top"/>
      <protection locked="0"/>
    </xf>
    <xf numFmtId="0" fontId="1" fillId="0" borderId="1" xfId="0" applyFont="1" applyBorder="1" applyAlignment="1">
      <alignment horizontal="center" vertical="top"/>
    </xf>
    <xf numFmtId="0" fontId="2" fillId="2" borderId="1" xfId="0" applyFont="1" applyFill="1" applyBorder="1" applyAlignment="1" applyProtection="1">
      <alignment vertical="top"/>
      <protection locked="0"/>
    </xf>
    <xf numFmtId="0" fontId="1" fillId="0" borderId="0" xfId="0" applyFont="1" applyAlignment="1">
      <alignment horizontal="left" vertical="top"/>
    </xf>
    <xf numFmtId="167" fontId="0" fillId="0" borderId="0" xfId="0" applyNumberFormat="1"/>
    <xf numFmtId="0" fontId="1" fillId="3" borderId="0" xfId="0" applyFont="1" applyFill="1" applyAlignment="1">
      <alignment horizontal="left"/>
    </xf>
    <xf numFmtId="0" fontId="1" fillId="3" borderId="1" xfId="0" applyFont="1" applyFill="1" applyBorder="1" applyAlignment="1">
      <alignment horizontal="left"/>
    </xf>
    <xf numFmtId="4" fontId="1" fillId="3" borderId="1" xfId="0" applyNumberFormat="1" applyFont="1" applyFill="1" applyBorder="1" applyAlignment="1">
      <alignment horizontal="right"/>
    </xf>
    <xf numFmtId="0" fontId="3" fillId="0" borderId="0" xfId="0" applyFont="1"/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  <xf numFmtId="169" fontId="2" fillId="0" borderId="1" xfId="0" applyNumberFormat="1" applyFont="1" applyBorder="1" applyAlignment="1">
      <alignment horizontal="right" vertical="top"/>
    </xf>
    <xf numFmtId="170" fontId="2" fillId="0" borderId="1" xfId="0" applyNumberFormat="1" applyFont="1" applyBorder="1" applyAlignment="1">
      <alignment horizontal="right" vertical="top"/>
    </xf>
    <xf numFmtId="171" fontId="2" fillId="2" borderId="1" xfId="0" applyNumberFormat="1" applyFont="1" applyFill="1" applyBorder="1" applyAlignment="1" applyProtection="1">
      <alignment horizontal="right" vertical="top"/>
      <protection locked="0"/>
    </xf>
    <xf numFmtId="172" fontId="2" fillId="0" borderId="1" xfId="0" applyNumberFormat="1" applyFont="1" applyBorder="1" applyAlignment="1">
      <alignment horizontal="right" vertical="top"/>
    </xf>
    <xf numFmtId="4" fontId="2" fillId="0" borderId="1" xfId="0" applyNumberFormat="1" applyFont="1" applyBorder="1" applyAlignment="1">
      <alignment horizontal="right" vertical="top"/>
    </xf>
    <xf numFmtId="4" fontId="1" fillId="3" borderId="0" xfId="0" applyNumberFormat="1" applyFont="1" applyFill="1" applyAlignment="1">
      <alignment horizontal="right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4" fontId="4" fillId="3" borderId="1" xfId="0" applyNumberFormat="1" applyFont="1" applyFill="1" applyBorder="1"/>
    <xf numFmtId="4" fontId="2" fillId="2" borderId="1" xfId="0" applyNumberFormat="1" applyFont="1" applyFill="1" applyBorder="1" applyAlignment="1" applyProtection="1">
      <alignment horizontal="right" vertical="top"/>
      <protection locked="0"/>
    </xf>
    <xf numFmtId="4" fontId="1" fillId="0" borderId="1" xfId="0" applyNumberFormat="1" applyFont="1" applyBorder="1" applyAlignment="1">
      <alignment horizontal="right" vertical="top"/>
    </xf>
    <xf numFmtId="4" fontId="1" fillId="3" borderId="1" xfId="0" applyNumberFormat="1" applyFont="1" applyFill="1" applyBorder="1" applyAlignment="1">
      <alignment horizontal="right" vertical="top"/>
    </xf>
    <xf numFmtId="4" fontId="2" fillId="2" borderId="1" xfId="0" applyNumberFormat="1" applyFont="1" applyFill="1" applyBorder="1" applyAlignment="1" applyProtection="1">
      <alignment vertical="top"/>
      <protection locked="0"/>
    </xf>
    <xf numFmtId="171" fontId="1" fillId="0" borderId="1" xfId="0" applyNumberFormat="1" applyFont="1" applyBorder="1" applyAlignment="1">
      <alignment horizontal="right" vertical="top"/>
    </xf>
    <xf numFmtId="166" fontId="2" fillId="0" borderId="0" xfId="0" applyNumberFormat="1" applyFont="1" applyAlignment="1">
      <alignment horizontal="center" vertical="top"/>
    </xf>
    <xf numFmtId="4" fontId="1" fillId="3" borderId="1" xfId="0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left" vertical="top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64"/>
      <rgbColor rgb="FFB0E0E6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10</xdr:col>
      <xdr:colOff>704520</xdr:colOff>
      <xdr:row>2</xdr:row>
      <xdr:rowOff>180720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669520" y="0"/>
          <a:ext cx="704520" cy="542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10</xdr:col>
      <xdr:colOff>1056600</xdr:colOff>
      <xdr:row>2</xdr:row>
      <xdr:rowOff>180720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687480" y="0"/>
          <a:ext cx="1056600" cy="542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10</xdr:col>
      <xdr:colOff>610920</xdr:colOff>
      <xdr:row>2</xdr:row>
      <xdr:rowOff>180720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12520" y="0"/>
          <a:ext cx="610920" cy="542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10</xdr:col>
      <xdr:colOff>610920</xdr:colOff>
      <xdr:row>2</xdr:row>
      <xdr:rowOff>180720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12520" y="0"/>
          <a:ext cx="610920" cy="542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10</xdr:col>
      <xdr:colOff>611280</xdr:colOff>
      <xdr:row>2</xdr:row>
      <xdr:rowOff>180720</xdr:rowOff>
    </xdr:to>
    <xdr:pic>
      <xdr:nvPicPr>
        <xdr:cNvPr id="4" name="Picture 1" descr="Picture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114960" y="0"/>
          <a:ext cx="611280" cy="5425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zoomScaleNormal="100" workbookViewId="0">
      <selection activeCell="C11" sqref="C11:I11"/>
    </sheetView>
  </sheetViews>
  <sheetFormatPr defaultColWidth="8.6640625" defaultRowHeight="14.4" x14ac:dyDescent="0.3"/>
  <sheetData>
    <row r="1" spans="1:9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</row>
    <row r="3" spans="1:9" x14ac:dyDescent="0.3">
      <c r="A3" s="14" t="s">
        <v>2</v>
      </c>
      <c r="B3" s="14"/>
      <c r="C3" s="13" t="s">
        <v>3</v>
      </c>
      <c r="D3" s="13"/>
      <c r="E3" s="13"/>
      <c r="F3" s="13"/>
      <c r="G3" s="13"/>
      <c r="H3" s="13"/>
      <c r="I3" s="13"/>
    </row>
    <row r="4" spans="1:9" x14ac:dyDescent="0.3">
      <c r="A4" s="12" t="s">
        <v>4</v>
      </c>
      <c r="B4" s="12"/>
      <c r="C4" s="13" t="s">
        <v>5</v>
      </c>
      <c r="D4" s="13"/>
      <c r="E4" s="13"/>
      <c r="F4" s="13"/>
      <c r="G4" s="13"/>
      <c r="H4" s="13"/>
      <c r="I4" s="13"/>
    </row>
    <row r="5" spans="1:9" x14ac:dyDescent="0.3">
      <c r="A5" s="14" t="s">
        <v>6</v>
      </c>
      <c r="B5" s="14"/>
      <c r="C5" s="13"/>
      <c r="D5" s="13"/>
      <c r="E5" s="13"/>
      <c r="F5" s="13"/>
      <c r="G5" s="13"/>
      <c r="H5" s="13"/>
      <c r="I5" s="13"/>
    </row>
    <row r="6" spans="1:9" x14ac:dyDescent="0.3">
      <c r="A6" s="14" t="s">
        <v>7</v>
      </c>
      <c r="B6" s="14"/>
      <c r="C6" s="14"/>
      <c r="D6" s="14"/>
      <c r="E6" s="14"/>
      <c r="F6" s="14"/>
      <c r="G6" s="14"/>
      <c r="H6" s="14"/>
      <c r="I6" s="14"/>
    </row>
    <row r="7" spans="1:9" x14ac:dyDescent="0.3">
      <c r="A7" s="14" t="s">
        <v>8</v>
      </c>
      <c r="B7" s="14"/>
      <c r="C7" s="13" t="s">
        <v>9</v>
      </c>
      <c r="D7" s="13"/>
      <c r="E7" s="13"/>
      <c r="F7" s="13"/>
      <c r="G7" s="13"/>
      <c r="H7" s="13"/>
      <c r="I7" s="13"/>
    </row>
    <row r="8" spans="1:9" x14ac:dyDescent="0.3">
      <c r="A8" s="14" t="s">
        <v>10</v>
      </c>
      <c r="B8" s="14"/>
      <c r="C8" s="11" t="s">
        <v>11</v>
      </c>
      <c r="D8" s="11"/>
      <c r="E8" s="11"/>
      <c r="F8" s="11"/>
      <c r="G8" s="11"/>
      <c r="H8" s="11"/>
      <c r="I8" s="11"/>
    </row>
    <row r="9" spans="1:9" x14ac:dyDescent="0.3">
      <c r="A9" s="14" t="s">
        <v>12</v>
      </c>
      <c r="B9" s="14"/>
      <c r="C9" s="10" t="s">
        <v>13</v>
      </c>
      <c r="D9" s="10"/>
      <c r="E9" s="10"/>
      <c r="F9" s="10"/>
      <c r="G9" s="10"/>
      <c r="H9" s="10"/>
      <c r="I9" s="10"/>
    </row>
    <row r="10" spans="1:9" x14ac:dyDescent="0.3">
      <c r="A10" s="14" t="s">
        <v>14</v>
      </c>
      <c r="B10" s="14"/>
      <c r="C10" s="13" t="s">
        <v>15</v>
      </c>
      <c r="D10" s="13"/>
      <c r="E10" s="13"/>
      <c r="F10" s="13"/>
      <c r="G10" s="13"/>
      <c r="H10" s="13"/>
      <c r="I10" s="13"/>
    </row>
    <row r="11" spans="1:9" x14ac:dyDescent="0.3">
      <c r="A11" s="14" t="s">
        <v>16</v>
      </c>
      <c r="B11" s="14"/>
      <c r="C11" s="13" t="s">
        <v>17</v>
      </c>
      <c r="D11" s="13"/>
      <c r="E11" s="13"/>
      <c r="F11" s="13"/>
      <c r="G11" s="13"/>
      <c r="H11" s="13"/>
      <c r="I11" s="13"/>
    </row>
    <row r="12" spans="1:9" x14ac:dyDescent="0.3">
      <c r="A12" s="14" t="s">
        <v>18</v>
      </c>
      <c r="B12" s="14"/>
      <c r="C12" s="9" t="s">
        <v>19</v>
      </c>
      <c r="D12" s="9"/>
      <c r="E12" s="9"/>
      <c r="F12" s="9"/>
      <c r="G12" s="9"/>
      <c r="H12" s="9"/>
      <c r="I12" s="9"/>
    </row>
    <row r="13" spans="1:9" x14ac:dyDescent="0.3">
      <c r="A13" s="14" t="s">
        <v>20</v>
      </c>
      <c r="B13" s="14"/>
      <c r="C13" s="13" t="s">
        <v>21</v>
      </c>
      <c r="D13" s="13"/>
      <c r="E13" s="13"/>
      <c r="F13" s="13"/>
      <c r="G13" s="13"/>
      <c r="H13" s="13"/>
      <c r="I13" s="13"/>
    </row>
    <row r="14" spans="1:9" x14ac:dyDescent="0.3">
      <c r="A14" s="14" t="s">
        <v>22</v>
      </c>
      <c r="B14" s="14"/>
      <c r="C14" s="13" t="s">
        <v>23</v>
      </c>
      <c r="D14" s="13"/>
      <c r="E14" s="13"/>
      <c r="F14" s="13"/>
      <c r="G14" s="13"/>
      <c r="H14" s="13"/>
      <c r="I14" s="13"/>
    </row>
    <row r="15" spans="1:9" x14ac:dyDescent="0.3">
      <c r="A15" s="14"/>
      <c r="B15" s="14"/>
      <c r="C15" s="14"/>
      <c r="D15" s="14"/>
      <c r="E15" s="14"/>
      <c r="F15" s="14"/>
      <c r="G15" s="14"/>
      <c r="H15" s="14"/>
      <c r="I15" s="14"/>
    </row>
    <row r="16" spans="1:9" x14ac:dyDescent="0.3">
      <c r="A16" s="14"/>
      <c r="B16" s="14"/>
      <c r="C16" s="14"/>
      <c r="D16" s="14"/>
      <c r="E16" s="14"/>
      <c r="F16" s="14"/>
      <c r="G16" s="14"/>
      <c r="H16" s="14"/>
      <c r="I16" s="14"/>
    </row>
    <row r="17" spans="1:9" x14ac:dyDescent="0.3">
      <c r="A17" s="14"/>
      <c r="B17" s="14"/>
      <c r="C17" s="14"/>
      <c r="D17" s="14"/>
      <c r="E17" s="14"/>
      <c r="F17" s="14"/>
      <c r="G17" s="14"/>
      <c r="H17" s="14"/>
      <c r="I17" s="14"/>
    </row>
  </sheetData>
  <sheetProtection password="BF59" sheet="1" objects="1" scenarios="1" selectLockedCells="1"/>
  <mergeCells count="26">
    <mergeCell ref="A14:B14"/>
    <mergeCell ref="C14:I14"/>
    <mergeCell ref="A15:I17"/>
    <mergeCell ref="A11:B11"/>
    <mergeCell ref="C11:I11"/>
    <mergeCell ref="A12:B12"/>
    <mergeCell ref="C12:I12"/>
    <mergeCell ref="A13:B13"/>
    <mergeCell ref="C13:I13"/>
    <mergeCell ref="A8:B8"/>
    <mergeCell ref="C8:I8"/>
    <mergeCell ref="A9:B9"/>
    <mergeCell ref="C9:I9"/>
    <mergeCell ref="A10:B10"/>
    <mergeCell ref="C10:I10"/>
    <mergeCell ref="A5:B5"/>
    <mergeCell ref="C5:I5"/>
    <mergeCell ref="A6:I6"/>
    <mergeCell ref="A7:B7"/>
    <mergeCell ref="C7:I7"/>
    <mergeCell ref="A1:I1"/>
    <mergeCell ref="A2:I2"/>
    <mergeCell ref="A3:B3"/>
    <mergeCell ref="C3:I3"/>
    <mergeCell ref="A4:B4"/>
    <mergeCell ref="C4:I4"/>
  </mergeCells>
  <pageMargins left="0.5" right="0.5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0"/>
  <sheetViews>
    <sheetView zoomScaleNormal="100" workbookViewId="0">
      <selection activeCell="H11" sqref="H11"/>
    </sheetView>
  </sheetViews>
  <sheetFormatPr defaultColWidth="8.6640625" defaultRowHeight="14.4" x14ac:dyDescent="0.3"/>
  <cols>
    <col min="1" max="1" width="8" customWidth="1"/>
    <col min="2" max="2" width="30" customWidth="1"/>
    <col min="3" max="3" width="10" customWidth="1"/>
    <col min="4" max="4" width="12" customWidth="1"/>
    <col min="5" max="5" width="10" customWidth="1"/>
    <col min="6" max="6" width="13" customWidth="1"/>
    <col min="7" max="12" width="10" customWidth="1"/>
    <col min="13" max="15" width="12" customWidth="1"/>
  </cols>
  <sheetData>
    <row r="1" spans="1:16" x14ac:dyDescent="0.3">
      <c r="A1" s="16" t="s">
        <v>0</v>
      </c>
    </row>
    <row r="2" spans="1:16" x14ac:dyDescent="0.3">
      <c r="A2" s="16" t="s">
        <v>24</v>
      </c>
    </row>
    <row r="3" spans="1:16" x14ac:dyDescent="0.3">
      <c r="A3" s="16" t="s">
        <v>25</v>
      </c>
      <c r="B3" s="17" t="str">
        <f>DADOS!C3</f>
        <v>15/08/2025</v>
      </c>
    </row>
    <row r="4" spans="1:16" x14ac:dyDescent="0.3">
      <c r="A4" s="16" t="s">
        <v>26</v>
      </c>
      <c r="B4" s="8" t="str">
        <f>DADOS!C7</f>
        <v>DECKER PRÉ FABRICADOS LTDA</v>
      </c>
      <c r="C4" s="8"/>
      <c r="D4" s="8"/>
      <c r="E4" s="8"/>
      <c r="F4" s="8"/>
      <c r="G4" s="16" t="s">
        <v>27</v>
      </c>
      <c r="H4" s="7" t="str">
        <f>DADOS!C9</f>
        <v xml:space="preserve">(47) 3370-2319 </v>
      </c>
      <c r="I4" s="7"/>
    </row>
    <row r="5" spans="1:16" x14ac:dyDescent="0.3">
      <c r="A5" s="16" t="s">
        <v>28</v>
      </c>
      <c r="B5" s="6" t="str">
        <f>DADOS!C8</f>
        <v>33.841.165/0001-45</v>
      </c>
      <c r="C5" s="6"/>
      <c r="D5" s="16" t="s">
        <v>29</v>
      </c>
      <c r="E5" s="8" t="str">
        <f>DADOS!C13</f>
        <v xml:space="preserve">JARAGUÁ DO SUL </v>
      </c>
      <c r="F5" s="8"/>
      <c r="G5" s="8"/>
      <c r="H5" s="16" t="s">
        <v>30</v>
      </c>
      <c r="I5" s="16" t="str">
        <f>DADOS!C14</f>
        <v>SANTA CATARINA</v>
      </c>
    </row>
    <row r="7" spans="1:16" x14ac:dyDescent="0.3">
      <c r="A7" s="18" t="s">
        <v>31</v>
      </c>
      <c r="B7" s="18" t="s">
        <v>32</v>
      </c>
      <c r="C7" s="18" t="s">
        <v>33</v>
      </c>
      <c r="D7" s="18" t="s">
        <v>34</v>
      </c>
      <c r="E7" s="18" t="s">
        <v>35</v>
      </c>
      <c r="F7" s="18" t="s">
        <v>36</v>
      </c>
      <c r="G7" s="18" t="s">
        <v>37</v>
      </c>
      <c r="H7" s="18" t="s">
        <v>38</v>
      </c>
      <c r="I7" s="18" t="s">
        <v>39</v>
      </c>
      <c r="J7" s="18" t="s">
        <v>40</v>
      </c>
      <c r="K7" s="18" t="s">
        <v>41</v>
      </c>
      <c r="L7" s="18" t="s">
        <v>42</v>
      </c>
      <c r="M7" s="18" t="s">
        <v>43</v>
      </c>
      <c r="N7" s="18" t="s">
        <v>44</v>
      </c>
      <c r="O7" s="18" t="s">
        <v>45</v>
      </c>
    </row>
    <row r="8" spans="1:16" x14ac:dyDescent="0.3">
      <c r="A8" s="19" t="s">
        <v>46</v>
      </c>
      <c r="B8" s="5" t="s">
        <v>47</v>
      </c>
      <c r="C8" s="5"/>
      <c r="D8" s="5"/>
      <c r="E8" s="5"/>
      <c r="F8" s="5"/>
      <c r="G8" s="5"/>
      <c r="H8" s="5"/>
      <c r="I8" s="5"/>
      <c r="J8" s="5"/>
      <c r="K8" s="5"/>
      <c r="L8" s="5"/>
      <c r="M8" s="20">
        <f>SUM(M9:M9)</f>
        <v>0</v>
      </c>
      <c r="N8" s="20">
        <f>SUM(N9:N9)</f>
        <v>1033.02</v>
      </c>
      <c r="O8" s="20">
        <f>SUM(O9:O9)</f>
        <v>1033.02</v>
      </c>
      <c r="P8" s="21" t="s">
        <v>48</v>
      </c>
    </row>
    <row r="9" spans="1:16" ht="51" x14ac:dyDescent="0.3">
      <c r="A9" s="22" t="s">
        <v>49</v>
      </c>
      <c r="B9" s="23" t="s">
        <v>50</v>
      </c>
      <c r="C9" s="24" t="s">
        <v>51</v>
      </c>
      <c r="D9" s="25">
        <v>2</v>
      </c>
      <c r="E9" s="26">
        <v>429.14</v>
      </c>
      <c r="F9" s="26">
        <v>20.36</v>
      </c>
      <c r="G9" s="26">
        <v>516.51</v>
      </c>
      <c r="H9" s="27">
        <v>429.14</v>
      </c>
      <c r="I9" s="28">
        <f>ROUND('BDI Principal'!D14,2)</f>
        <v>20.36</v>
      </c>
      <c r="J9" s="29">
        <f>ROUND((ROUND(H9,2)*I9/100)+ROUND(H9,2),2)</f>
        <v>516.51</v>
      </c>
      <c r="K9" s="27"/>
      <c r="L9" s="26">
        <f>J9-K9</f>
        <v>516.51</v>
      </c>
      <c r="M9" s="26">
        <f>ROUND(K9*D9,2)</f>
        <v>0</v>
      </c>
      <c r="N9" s="26">
        <f>O9-M9</f>
        <v>1033.02</v>
      </c>
      <c r="O9" s="29">
        <f>ROUND(D9*J9,2)</f>
        <v>1033.02</v>
      </c>
      <c r="P9" s="21" t="s">
        <v>31</v>
      </c>
    </row>
    <row r="10" spans="1:16" x14ac:dyDescent="0.3">
      <c r="A10" s="19" t="s">
        <v>52</v>
      </c>
      <c r="B10" s="5" t="s">
        <v>53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20">
        <f>SUM(M11:M11)</f>
        <v>0</v>
      </c>
      <c r="N10" s="20">
        <f>SUM(N11:N11)</f>
        <v>36847.199999999997</v>
      </c>
      <c r="O10" s="20">
        <f>SUM(O11:O11)</f>
        <v>36847.199999999997</v>
      </c>
      <c r="P10" s="21" t="s">
        <v>48</v>
      </c>
    </row>
    <row r="11" spans="1:16" ht="30.6" x14ac:dyDescent="0.3">
      <c r="A11" s="22" t="s">
        <v>54</v>
      </c>
      <c r="B11" s="23" t="s">
        <v>55</v>
      </c>
      <c r="C11" s="24" t="s">
        <v>56</v>
      </c>
      <c r="D11" s="25">
        <v>240</v>
      </c>
      <c r="E11" s="26">
        <v>127.56</v>
      </c>
      <c r="F11" s="26">
        <v>20.36</v>
      </c>
      <c r="G11" s="26">
        <v>153.53</v>
      </c>
      <c r="H11" s="27">
        <v>127.56</v>
      </c>
      <c r="I11" s="28">
        <f>ROUND('BDI Principal'!D14,2)</f>
        <v>20.36</v>
      </c>
      <c r="J11" s="29">
        <f>ROUND((ROUND(H11,2)*I11/100)+ROUND(H11,2),2)</f>
        <v>153.53</v>
      </c>
      <c r="K11" s="27"/>
      <c r="L11" s="26">
        <f>J11-K11</f>
        <v>153.53</v>
      </c>
      <c r="M11" s="26">
        <f>ROUND(K11*D11,2)</f>
        <v>0</v>
      </c>
      <c r="N11" s="26">
        <f>O11-M11</f>
        <v>36847.199999999997</v>
      </c>
      <c r="O11" s="29">
        <f>ROUND(D11*J11,2)</f>
        <v>36847.199999999997</v>
      </c>
      <c r="P11" s="21" t="s">
        <v>31</v>
      </c>
    </row>
    <row r="12" spans="1:16" x14ac:dyDescent="0.3">
      <c r="A12" s="19" t="s">
        <v>57</v>
      </c>
      <c r="B12" s="5" t="s">
        <v>58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20">
        <f>SUM(M13:M13)</f>
        <v>0</v>
      </c>
      <c r="N12" s="20">
        <f>SUM(N13:N13)</f>
        <v>540054.12</v>
      </c>
      <c r="O12" s="20">
        <f>SUM(O13:O13)</f>
        <v>540054.12</v>
      </c>
      <c r="P12" s="21" t="s">
        <v>48</v>
      </c>
    </row>
    <row r="13" spans="1:16" ht="122.4" x14ac:dyDescent="0.3">
      <c r="A13" s="22" t="s">
        <v>59</v>
      </c>
      <c r="B13" s="23" t="s">
        <v>60</v>
      </c>
      <c r="C13" s="24" t="s">
        <v>61</v>
      </c>
      <c r="D13" s="25">
        <v>1</v>
      </c>
      <c r="E13" s="26">
        <v>567476.80000000005</v>
      </c>
      <c r="F13" s="26">
        <v>20.36</v>
      </c>
      <c r="G13" s="26">
        <v>683015.08</v>
      </c>
      <c r="H13" s="27">
        <v>448699</v>
      </c>
      <c r="I13" s="28">
        <f>ROUND('BDI Principal'!D14,2)</f>
        <v>20.36</v>
      </c>
      <c r="J13" s="29">
        <f>ROUND((ROUND(H13,2)*I13/100)+ROUND(H13,2),2)</f>
        <v>540054.12</v>
      </c>
      <c r="K13" s="27"/>
      <c r="L13" s="26">
        <f>J13-K13</f>
        <v>540054.12</v>
      </c>
      <c r="M13" s="26">
        <f>ROUND(K13*D13,2)</f>
        <v>0</v>
      </c>
      <c r="N13" s="26">
        <f>O13-M13</f>
        <v>540054.12</v>
      </c>
      <c r="O13" s="29">
        <f>ROUND(D13*J13,2)</f>
        <v>540054.12</v>
      </c>
      <c r="P13" s="21" t="s">
        <v>31</v>
      </c>
    </row>
    <row r="14" spans="1:16" x14ac:dyDescent="0.3">
      <c r="A14" s="19" t="s">
        <v>62</v>
      </c>
      <c r="B14" s="5" t="s">
        <v>63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20">
        <f>SUM(M15:M18)</f>
        <v>0</v>
      </c>
      <c r="N14" s="20">
        <f>SUM(N15:N18)</f>
        <v>1065.6600000000001</v>
      </c>
      <c r="O14" s="20">
        <f>SUM(O15:O18)</f>
        <v>1065.6600000000001</v>
      </c>
      <c r="P14" s="21" t="s">
        <v>48</v>
      </c>
    </row>
    <row r="15" spans="1:16" ht="30.6" x14ac:dyDescent="0.3">
      <c r="A15" s="22" t="s">
        <v>64</v>
      </c>
      <c r="B15" s="23" t="s">
        <v>65</v>
      </c>
      <c r="C15" s="24" t="s">
        <v>61</v>
      </c>
      <c r="D15" s="25">
        <v>2</v>
      </c>
      <c r="E15" s="26">
        <v>185.07</v>
      </c>
      <c r="F15" s="26">
        <v>20.36</v>
      </c>
      <c r="G15" s="26">
        <v>222.75</v>
      </c>
      <c r="H15" s="27">
        <v>185.07</v>
      </c>
      <c r="I15" s="28">
        <f>ROUND('BDI Principal'!D14,2)</f>
        <v>20.36</v>
      </c>
      <c r="J15" s="29">
        <f>ROUND((ROUND(H15,2)*I15/100)+ROUND(H15,2),2)</f>
        <v>222.75</v>
      </c>
      <c r="K15" s="27"/>
      <c r="L15" s="26">
        <f>J15-K15</f>
        <v>222.75</v>
      </c>
      <c r="M15" s="26">
        <f>ROUND(K15*D15,2)</f>
        <v>0</v>
      </c>
      <c r="N15" s="26">
        <f>O15-M15</f>
        <v>445.5</v>
      </c>
      <c r="O15" s="29">
        <f>ROUND(D15*J15,2)</f>
        <v>445.5</v>
      </c>
      <c r="P15" s="21" t="s">
        <v>31</v>
      </c>
    </row>
    <row r="16" spans="1:16" ht="51" x14ac:dyDescent="0.3">
      <c r="A16" s="22" t="s">
        <v>66</v>
      </c>
      <c r="B16" s="23" t="s">
        <v>67</v>
      </c>
      <c r="C16" s="24" t="s">
        <v>61</v>
      </c>
      <c r="D16" s="25">
        <v>2</v>
      </c>
      <c r="E16" s="26">
        <v>22.25</v>
      </c>
      <c r="F16" s="26">
        <v>20.36</v>
      </c>
      <c r="G16" s="26">
        <v>26.78</v>
      </c>
      <c r="H16" s="27">
        <v>21.99</v>
      </c>
      <c r="I16" s="28">
        <f>ROUND('BDI Principal'!D14,2)</f>
        <v>20.36</v>
      </c>
      <c r="J16" s="29">
        <f>ROUND((ROUND(H16,2)*I16/100)+ROUND(H16,2),2)</f>
        <v>26.47</v>
      </c>
      <c r="K16" s="27"/>
      <c r="L16" s="26">
        <f>J16-K16</f>
        <v>26.47</v>
      </c>
      <c r="M16" s="26">
        <f>ROUND(K16*D16,2)</f>
        <v>0</v>
      </c>
      <c r="N16" s="26">
        <f>O16-M16</f>
        <v>52.94</v>
      </c>
      <c r="O16" s="29">
        <f>ROUND(D16*J16,2)</f>
        <v>52.94</v>
      </c>
      <c r="P16" s="21" t="s">
        <v>31</v>
      </c>
    </row>
    <row r="17" spans="1:16" ht="20.399999999999999" x14ac:dyDescent="0.3">
      <c r="A17" s="22" t="s">
        <v>68</v>
      </c>
      <c r="B17" s="23" t="s">
        <v>69</v>
      </c>
      <c r="C17" s="24" t="s">
        <v>61</v>
      </c>
      <c r="D17" s="25">
        <v>2</v>
      </c>
      <c r="E17" s="26">
        <v>140.27000000000001</v>
      </c>
      <c r="F17" s="26">
        <v>20.36</v>
      </c>
      <c r="G17" s="26">
        <v>168.83</v>
      </c>
      <c r="H17" s="27">
        <v>140.27000000000001</v>
      </c>
      <c r="I17" s="28">
        <f>ROUND('BDI Principal'!D14,2)</f>
        <v>20.36</v>
      </c>
      <c r="J17" s="29">
        <f>ROUND((ROUND(H17,2)*I17/100)+ROUND(H17,2),2)</f>
        <v>168.83</v>
      </c>
      <c r="K17" s="27"/>
      <c r="L17" s="26">
        <f>J17-K17</f>
        <v>168.83</v>
      </c>
      <c r="M17" s="26">
        <f>ROUND(K17*D17,2)</f>
        <v>0</v>
      </c>
      <c r="N17" s="26">
        <f>O17-M17</f>
        <v>337.66</v>
      </c>
      <c r="O17" s="29">
        <f>ROUND(D17*J17,2)</f>
        <v>337.66</v>
      </c>
      <c r="P17" s="21" t="s">
        <v>31</v>
      </c>
    </row>
    <row r="18" spans="1:16" ht="40.799999999999997" x14ac:dyDescent="0.3">
      <c r="A18" s="22" t="s">
        <v>70</v>
      </c>
      <c r="B18" s="23" t="s">
        <v>71</v>
      </c>
      <c r="C18" s="24" t="s">
        <v>61</v>
      </c>
      <c r="D18" s="25">
        <v>2</v>
      </c>
      <c r="E18" s="26">
        <v>95.36</v>
      </c>
      <c r="F18" s="26">
        <v>20.36</v>
      </c>
      <c r="G18" s="26">
        <v>114.78</v>
      </c>
      <c r="H18" s="27">
        <v>95.36</v>
      </c>
      <c r="I18" s="28">
        <f>ROUND('BDI Principal'!D14,2)</f>
        <v>20.36</v>
      </c>
      <c r="J18" s="29">
        <f>ROUND((ROUND(H18,2)*I18/100)+ROUND(H18,2),2)</f>
        <v>114.78</v>
      </c>
      <c r="K18" s="27"/>
      <c r="L18" s="26">
        <f>J18-K18</f>
        <v>114.78</v>
      </c>
      <c r="M18" s="26">
        <f>ROUND(K18*D18,2)</f>
        <v>0</v>
      </c>
      <c r="N18" s="26">
        <f>O18-M18</f>
        <v>229.56</v>
      </c>
      <c r="O18" s="29">
        <f>ROUND(D18*J18,2)</f>
        <v>229.56</v>
      </c>
      <c r="P18" s="21" t="s">
        <v>31</v>
      </c>
    </row>
    <row r="19" spans="1:16" x14ac:dyDescent="0.3">
      <c r="A19" s="4" t="s">
        <v>72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30">
        <f>M8+M10+M12+M14</f>
        <v>0</v>
      </c>
      <c r="N19" s="30">
        <f>N8+N10+N12+N14</f>
        <v>579000</v>
      </c>
      <c r="O19" s="30">
        <f>O8+O10+O12+O14</f>
        <v>579000</v>
      </c>
    </row>
    <row r="21" spans="1:16" x14ac:dyDescent="0.3">
      <c r="A21" s="3" t="s">
        <v>73</v>
      </c>
      <c r="B21" s="3"/>
      <c r="C21" s="3"/>
      <c r="D21" s="3"/>
      <c r="E21" s="3"/>
      <c r="F21" s="3"/>
    </row>
    <row r="22" spans="1:16" x14ac:dyDescent="0.3">
      <c r="A22" s="2" t="s">
        <v>74</v>
      </c>
      <c r="B22" s="2"/>
      <c r="C22" s="2"/>
      <c r="D22" s="2"/>
      <c r="E22" s="2"/>
      <c r="F22" s="2"/>
    </row>
    <row r="29" spans="1:16" x14ac:dyDescent="0.3">
      <c r="E29" s="1" t="str">
        <f>DADOS!C11</f>
        <v>ADRIANO DECKER</v>
      </c>
      <c r="F29" s="1"/>
      <c r="G29" s="1"/>
      <c r="H29" s="1"/>
      <c r="I29" s="1"/>
    </row>
    <row r="30" spans="1:16" x14ac:dyDescent="0.3">
      <c r="E30" s="39" t="str">
        <f>DADOS!C12</f>
        <v>058.108.589-29</v>
      </c>
      <c r="F30" s="39"/>
      <c r="G30" s="39"/>
      <c r="H30" s="39"/>
      <c r="I30" s="39"/>
    </row>
  </sheetData>
  <sheetProtection password="BF59" sheet="1" objects="1" scenarios="1" selectLockedCells="1"/>
  <mergeCells count="13">
    <mergeCell ref="A22:F22"/>
    <mergeCell ref="E29:I29"/>
    <mergeCell ref="E30:I30"/>
    <mergeCell ref="B10:L10"/>
    <mergeCell ref="B12:L12"/>
    <mergeCell ref="B14:L14"/>
    <mergeCell ref="A19:L19"/>
    <mergeCell ref="A21:F21"/>
    <mergeCell ref="B4:F4"/>
    <mergeCell ref="H4:I4"/>
    <mergeCell ref="B5:C5"/>
    <mergeCell ref="E5:G5"/>
    <mergeCell ref="B8:L8"/>
  </mergeCells>
  <pageMargins left="0.5" right="0.5" top="0.75" bottom="0.75" header="0.511811023622047" footer="0.511811023622047"/>
  <pageSetup paperSize="9" orientation="landscape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2"/>
  <sheetViews>
    <sheetView zoomScaleNormal="100" workbookViewId="0">
      <selection activeCell="F8" sqref="F8"/>
    </sheetView>
  </sheetViews>
  <sheetFormatPr defaultColWidth="8.6640625" defaultRowHeight="14.4" x14ac:dyDescent="0.3"/>
  <cols>
    <col min="1" max="1" width="10" customWidth="1"/>
    <col min="2" max="2" width="50" customWidth="1"/>
    <col min="3" max="11" width="15" customWidth="1"/>
  </cols>
  <sheetData>
    <row r="1" spans="1:11" x14ac:dyDescent="0.3">
      <c r="A1" s="16" t="s">
        <v>0</v>
      </c>
    </row>
    <row r="2" spans="1:11" x14ac:dyDescent="0.3">
      <c r="A2" s="16" t="s">
        <v>24</v>
      </c>
    </row>
    <row r="3" spans="1:11" x14ac:dyDescent="0.3">
      <c r="A3" s="16" t="s">
        <v>25</v>
      </c>
      <c r="B3" s="17" t="str">
        <f>DADOS!C3</f>
        <v>15/08/2025</v>
      </c>
    </row>
    <row r="4" spans="1:11" x14ac:dyDescent="0.3">
      <c r="A4" s="16" t="s">
        <v>26</v>
      </c>
      <c r="B4" s="8" t="str">
        <f>DADOS!C7</f>
        <v>DECKER PRÉ FABRICADOS LTDA</v>
      </c>
      <c r="C4" s="8"/>
      <c r="D4" s="8"/>
      <c r="E4" s="8"/>
      <c r="F4" s="8"/>
      <c r="G4" s="16" t="s">
        <v>27</v>
      </c>
      <c r="H4" s="7" t="str">
        <f>DADOS!C9</f>
        <v xml:space="preserve">(47) 3370-2319 </v>
      </c>
      <c r="I4" s="7"/>
    </row>
    <row r="5" spans="1:11" x14ac:dyDescent="0.3">
      <c r="A5" s="16" t="s">
        <v>28</v>
      </c>
      <c r="B5" s="6" t="str">
        <f>DADOS!C8</f>
        <v>33.841.165/0001-45</v>
      </c>
      <c r="C5" s="6"/>
      <c r="D5" s="16" t="s">
        <v>29</v>
      </c>
      <c r="E5" s="8" t="str">
        <f>DADOS!C13</f>
        <v xml:space="preserve">JARAGUÁ DO SUL </v>
      </c>
      <c r="F5" s="8"/>
      <c r="G5" s="8"/>
      <c r="H5" s="16" t="s">
        <v>30</v>
      </c>
      <c r="I5" s="16" t="str">
        <f>DADOS!C14</f>
        <v>SANTA CATARINA</v>
      </c>
    </row>
    <row r="7" spans="1:11" x14ac:dyDescent="0.3">
      <c r="A7" s="19" t="s">
        <v>31</v>
      </c>
      <c r="B7" s="19" t="s">
        <v>48</v>
      </c>
      <c r="C7" s="19" t="s">
        <v>45</v>
      </c>
      <c r="D7" s="19" t="s">
        <v>75</v>
      </c>
      <c r="E7" s="19" t="s">
        <v>76</v>
      </c>
      <c r="F7" s="19" t="s">
        <v>77</v>
      </c>
      <c r="G7" s="19" t="s">
        <v>78</v>
      </c>
      <c r="H7" s="19" t="s">
        <v>79</v>
      </c>
      <c r="I7" s="19" t="s">
        <v>80</v>
      </c>
      <c r="J7" s="19" t="s">
        <v>81</v>
      </c>
      <c r="K7" s="19" t="s">
        <v>82</v>
      </c>
    </row>
    <row r="8" spans="1:11" x14ac:dyDescent="0.3">
      <c r="A8" s="31" t="s">
        <v>46</v>
      </c>
      <c r="B8" s="32" t="s">
        <v>47</v>
      </c>
      <c r="C8" s="33">
        <f>Orçamento!O8</f>
        <v>1033.02</v>
      </c>
      <c r="D8" s="34">
        <v>100</v>
      </c>
      <c r="E8" s="35">
        <f>C8*D8/100</f>
        <v>1033.02</v>
      </c>
      <c r="F8" s="34">
        <v>0</v>
      </c>
      <c r="G8" s="35">
        <f>C8*F8/100</f>
        <v>0</v>
      </c>
      <c r="H8" s="34">
        <v>0</v>
      </c>
      <c r="I8" s="35">
        <f>C8*H8/100</f>
        <v>0</v>
      </c>
      <c r="J8" s="36">
        <f t="shared" ref="J8:K11" si="0">D8+F8+H8</f>
        <v>100</v>
      </c>
      <c r="K8" s="36">
        <f t="shared" si="0"/>
        <v>1033.02</v>
      </c>
    </row>
    <row r="9" spans="1:11" x14ac:dyDescent="0.3">
      <c r="A9" s="31" t="s">
        <v>52</v>
      </c>
      <c r="B9" s="32" t="s">
        <v>53</v>
      </c>
      <c r="C9" s="33">
        <f>Orçamento!O10</f>
        <v>36847.199999999997</v>
      </c>
      <c r="D9" s="34">
        <v>100</v>
      </c>
      <c r="E9" s="35">
        <f>C9*D9/100</f>
        <v>36847.199999999997</v>
      </c>
      <c r="F9" s="34">
        <v>0</v>
      </c>
      <c r="G9" s="35">
        <f>C9*F9/100</f>
        <v>0</v>
      </c>
      <c r="H9" s="34">
        <v>0</v>
      </c>
      <c r="I9" s="35">
        <f>C9*H9/100</f>
        <v>0</v>
      </c>
      <c r="J9" s="36">
        <f t="shared" si="0"/>
        <v>100</v>
      </c>
      <c r="K9" s="36">
        <f t="shared" si="0"/>
        <v>36847.199999999997</v>
      </c>
    </row>
    <row r="10" spans="1:11" x14ac:dyDescent="0.3">
      <c r="A10" s="31" t="s">
        <v>57</v>
      </c>
      <c r="B10" s="32" t="s">
        <v>58</v>
      </c>
      <c r="C10" s="33">
        <f>Orçamento!O12</f>
        <v>540054.12</v>
      </c>
      <c r="D10" s="34">
        <v>33</v>
      </c>
      <c r="E10" s="35">
        <f>C10*D10/100</f>
        <v>178217.8596</v>
      </c>
      <c r="F10" s="34">
        <v>33</v>
      </c>
      <c r="G10" s="35">
        <f>C10*F10/100</f>
        <v>178217.8596</v>
      </c>
      <c r="H10" s="34">
        <v>34</v>
      </c>
      <c r="I10" s="35">
        <f>C10*H10/100</f>
        <v>183618.40079999997</v>
      </c>
      <c r="J10" s="36">
        <f t="shared" si="0"/>
        <v>100</v>
      </c>
      <c r="K10" s="36">
        <f t="shared" si="0"/>
        <v>540054.12</v>
      </c>
    </row>
    <row r="11" spans="1:11" x14ac:dyDescent="0.3">
      <c r="A11" s="31" t="s">
        <v>62</v>
      </c>
      <c r="B11" s="32" t="s">
        <v>63</v>
      </c>
      <c r="C11" s="33">
        <f>Orçamento!O14</f>
        <v>1065.6600000000001</v>
      </c>
      <c r="D11" s="34">
        <v>0</v>
      </c>
      <c r="E11" s="35">
        <f>C11*D11/100</f>
        <v>0</v>
      </c>
      <c r="F11" s="34">
        <v>0</v>
      </c>
      <c r="G11" s="35">
        <f>C11*F11/100</f>
        <v>0</v>
      </c>
      <c r="H11" s="34">
        <v>100</v>
      </c>
      <c r="I11" s="35">
        <f>C11*H11/100</f>
        <v>1065.6600000000001</v>
      </c>
      <c r="J11" s="36">
        <f t="shared" si="0"/>
        <v>100</v>
      </c>
      <c r="K11" s="36">
        <f t="shared" si="0"/>
        <v>1065.6600000000001</v>
      </c>
    </row>
    <row r="12" spans="1:11" x14ac:dyDescent="0.3">
      <c r="A12" s="5" t="s">
        <v>83</v>
      </c>
      <c r="B12" s="5"/>
      <c r="C12" s="20">
        <f>SUM(C8:C11)</f>
        <v>579000</v>
      </c>
      <c r="D12" s="40">
        <f>SUM(E8:E11)</f>
        <v>216098.0796</v>
      </c>
      <c r="E12" s="40"/>
      <c r="F12" s="40">
        <f>SUM(G8:G11)</f>
        <v>178217.8596</v>
      </c>
      <c r="G12" s="40"/>
      <c r="H12" s="40">
        <f>SUM(I8:I11)</f>
        <v>184684.06079999998</v>
      </c>
      <c r="I12" s="40"/>
      <c r="J12" s="20">
        <f>(K12/C12)*100</f>
        <v>100</v>
      </c>
      <c r="K12" s="20">
        <f>SUM(K8:K11)</f>
        <v>579000</v>
      </c>
    </row>
  </sheetData>
  <sheetProtection password="BF59" sheet="1" objects="1" scenarios="1" selectLockedCells="1"/>
  <mergeCells count="8">
    <mergeCell ref="B4:F4"/>
    <mergeCell ref="H4:I4"/>
    <mergeCell ref="B5:C5"/>
    <mergeCell ref="E5:G5"/>
    <mergeCell ref="A12:B12"/>
    <mergeCell ref="D12:E12"/>
    <mergeCell ref="F12:G12"/>
    <mergeCell ref="H12:I12"/>
  </mergeCells>
  <pageMargins left="0.5" right="0.5" top="0.75" bottom="0.75" header="0.511811023622047" footer="0.511811023622047"/>
  <pageSetup paperSize="9" orientation="landscape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0"/>
  <sheetViews>
    <sheetView zoomScaleNormal="100" workbookViewId="0"/>
  </sheetViews>
  <sheetFormatPr defaultColWidth="8.6640625" defaultRowHeight="14.4" x14ac:dyDescent="0.3"/>
  <cols>
    <col min="1" max="1" width="10" customWidth="1"/>
    <col min="2" max="4" width="15" customWidth="1"/>
    <col min="5" max="9" width="10" customWidth="1"/>
  </cols>
  <sheetData>
    <row r="1" spans="1:10" x14ac:dyDescent="0.3">
      <c r="A1" s="16" t="s">
        <v>0</v>
      </c>
    </row>
    <row r="2" spans="1:10" x14ac:dyDescent="0.3">
      <c r="A2" s="16" t="s">
        <v>24</v>
      </c>
    </row>
    <row r="3" spans="1:10" x14ac:dyDescent="0.3">
      <c r="A3" s="16" t="s">
        <v>25</v>
      </c>
      <c r="B3" s="17" t="str">
        <f>DADOS!C3</f>
        <v>15/08/2025</v>
      </c>
    </row>
    <row r="4" spans="1:10" x14ac:dyDescent="0.3">
      <c r="A4" s="16" t="s">
        <v>26</v>
      </c>
      <c r="B4" s="8" t="str">
        <f>DADOS!C7</f>
        <v>DECKER PRÉ FABRICADOS LTDA</v>
      </c>
      <c r="C4" s="8"/>
      <c r="D4" s="8"/>
      <c r="E4" s="8"/>
      <c r="F4" s="8"/>
      <c r="G4" s="16" t="s">
        <v>27</v>
      </c>
      <c r="H4" s="7" t="str">
        <f>DADOS!C9</f>
        <v xml:space="preserve">(47) 3370-2319 </v>
      </c>
      <c r="I4" s="7"/>
    </row>
    <row r="5" spans="1:10" x14ac:dyDescent="0.3">
      <c r="A5" s="16" t="s">
        <v>28</v>
      </c>
      <c r="B5" s="6" t="str">
        <f>DADOS!C8</f>
        <v>33.841.165/0001-45</v>
      </c>
      <c r="C5" s="6"/>
      <c r="D5" s="16" t="s">
        <v>29</v>
      </c>
      <c r="E5" s="8" t="str">
        <f>DADOS!C13</f>
        <v xml:space="preserve">JARAGUÁ DO SUL </v>
      </c>
      <c r="F5" s="8"/>
      <c r="G5" s="8"/>
      <c r="H5" s="16" t="s">
        <v>30</v>
      </c>
      <c r="I5" s="16" t="str">
        <f>DADOS!C14</f>
        <v>SANTA CATARINA</v>
      </c>
    </row>
    <row r="7" spans="1:10" x14ac:dyDescent="0.3">
      <c r="A7" s="19" t="s">
        <v>31</v>
      </c>
      <c r="B7" s="19" t="s">
        <v>84</v>
      </c>
      <c r="C7" s="19" t="s">
        <v>85</v>
      </c>
      <c r="D7" s="19" t="s">
        <v>86</v>
      </c>
      <c r="E7" s="5" t="s">
        <v>87</v>
      </c>
      <c r="F7" s="5"/>
      <c r="G7" s="5"/>
      <c r="H7" s="5"/>
      <c r="I7" s="5"/>
    </row>
    <row r="8" spans="1:10" x14ac:dyDescent="0.3">
      <c r="A8" s="31" t="s">
        <v>88</v>
      </c>
      <c r="B8" s="35">
        <v>3</v>
      </c>
      <c r="C8" s="35">
        <v>5.5</v>
      </c>
      <c r="D8" s="37">
        <v>3</v>
      </c>
      <c r="E8" s="41" t="s">
        <v>89</v>
      </c>
      <c r="F8" s="41"/>
      <c r="G8" s="41"/>
      <c r="H8" s="41"/>
      <c r="I8" s="41"/>
      <c r="J8" s="21">
        <f t="shared" ref="J8:J13" si="0">D8/100</f>
        <v>0.03</v>
      </c>
    </row>
    <row r="9" spans="1:10" x14ac:dyDescent="0.3">
      <c r="A9" s="31" t="s">
        <v>90</v>
      </c>
      <c r="B9" s="35">
        <v>0.8</v>
      </c>
      <c r="C9" s="35">
        <v>1</v>
      </c>
      <c r="D9" s="37">
        <v>0.8</v>
      </c>
      <c r="E9" s="41" t="s">
        <v>91</v>
      </c>
      <c r="F9" s="41"/>
      <c r="G9" s="41"/>
      <c r="H9" s="41"/>
      <c r="I9" s="41"/>
      <c r="J9" s="21">
        <f t="shared" si="0"/>
        <v>8.0000000000000002E-3</v>
      </c>
    </row>
    <row r="10" spans="1:10" x14ac:dyDescent="0.3">
      <c r="A10" s="31" t="s">
        <v>92</v>
      </c>
      <c r="B10" s="35">
        <v>0.97</v>
      </c>
      <c r="C10" s="35">
        <v>1.27</v>
      </c>
      <c r="D10" s="37">
        <v>0.97</v>
      </c>
      <c r="E10" s="41" t="s">
        <v>93</v>
      </c>
      <c r="F10" s="41"/>
      <c r="G10" s="41"/>
      <c r="H10" s="41"/>
      <c r="I10" s="41"/>
      <c r="J10" s="21">
        <f t="shared" si="0"/>
        <v>9.7000000000000003E-3</v>
      </c>
    </row>
    <row r="11" spans="1:10" x14ac:dyDescent="0.3">
      <c r="A11" s="31" t="s">
        <v>94</v>
      </c>
      <c r="B11" s="35">
        <v>0.59</v>
      </c>
      <c r="C11" s="35">
        <v>1.39</v>
      </c>
      <c r="D11" s="37">
        <v>1.2</v>
      </c>
      <c r="E11" s="41" t="s">
        <v>95</v>
      </c>
      <c r="F11" s="41"/>
      <c r="G11" s="41"/>
      <c r="H11" s="41"/>
      <c r="I11" s="41"/>
      <c r="J11" s="21">
        <f t="shared" si="0"/>
        <v>1.2E-2</v>
      </c>
    </row>
    <row r="12" spans="1:10" x14ac:dyDescent="0.3">
      <c r="A12" s="31" t="s">
        <v>96</v>
      </c>
      <c r="B12" s="35">
        <v>6.16</v>
      </c>
      <c r="C12" s="35">
        <v>8.9600000000000009</v>
      </c>
      <c r="D12" s="37">
        <v>7.1</v>
      </c>
      <c r="E12" s="41" t="s">
        <v>97</v>
      </c>
      <c r="F12" s="41"/>
      <c r="G12" s="41"/>
      <c r="H12" s="41"/>
      <c r="I12" s="41"/>
      <c r="J12" s="21">
        <f t="shared" si="0"/>
        <v>7.0999999999999994E-2</v>
      </c>
    </row>
    <row r="13" spans="1:10" x14ac:dyDescent="0.3">
      <c r="A13" s="31" t="s">
        <v>98</v>
      </c>
      <c r="B13" s="35">
        <v>5.65</v>
      </c>
      <c r="C13" s="35">
        <v>10.65</v>
      </c>
      <c r="D13" s="29">
        <f>I15+I18+I19</f>
        <v>5.65</v>
      </c>
      <c r="E13" s="41" t="s">
        <v>99</v>
      </c>
      <c r="F13" s="41"/>
      <c r="G13" s="41"/>
      <c r="H13" s="41"/>
      <c r="I13" s="41"/>
      <c r="J13" s="21">
        <f t="shared" si="0"/>
        <v>5.6500000000000002E-2</v>
      </c>
    </row>
    <row r="14" spans="1:10" x14ac:dyDescent="0.3">
      <c r="C14" s="31" t="s">
        <v>100</v>
      </c>
      <c r="D14" s="35">
        <f>ROUND(((((1+J8+J9+J10)*(1+J11)*(1+J12)/(1-J15-J18))-1)*100),2)</f>
        <v>20.36</v>
      </c>
    </row>
    <row r="15" spans="1:10" x14ac:dyDescent="0.3">
      <c r="F15" s="41" t="s">
        <v>101</v>
      </c>
      <c r="G15" s="41"/>
      <c r="H15" s="41"/>
      <c r="I15" s="34">
        <v>3.65</v>
      </c>
      <c r="J15" s="21">
        <f>I15/100</f>
        <v>3.6499999999999998E-2</v>
      </c>
    </row>
    <row r="16" spans="1:10" x14ac:dyDescent="0.3">
      <c r="F16" s="41" t="s">
        <v>102</v>
      </c>
      <c r="G16" s="41"/>
      <c r="H16" s="41"/>
      <c r="I16" s="34">
        <v>2</v>
      </c>
      <c r="J16" s="21">
        <f>I16/100</f>
        <v>0.02</v>
      </c>
    </row>
    <row r="17" spans="5:10" x14ac:dyDescent="0.3">
      <c r="F17" s="41" t="s">
        <v>103</v>
      </c>
      <c r="G17" s="41"/>
      <c r="H17" s="41"/>
      <c r="I17" s="34">
        <v>100</v>
      </c>
    </row>
    <row r="18" spans="5:10" x14ac:dyDescent="0.3">
      <c r="F18" s="41" t="s">
        <v>104</v>
      </c>
      <c r="G18" s="41"/>
      <c r="H18" s="41"/>
      <c r="I18" s="20">
        <f>((I17*I16)/100)</f>
        <v>2</v>
      </c>
      <c r="J18" s="21">
        <f>I18/100</f>
        <v>0.02</v>
      </c>
    </row>
    <row r="19" spans="5:10" x14ac:dyDescent="0.3">
      <c r="F19" s="41" t="s">
        <v>105</v>
      </c>
      <c r="G19" s="41"/>
      <c r="H19" s="41"/>
      <c r="I19" s="34">
        <v>0</v>
      </c>
    </row>
    <row r="29" spans="5:10" x14ac:dyDescent="0.3">
      <c r="E29" s="1" t="str">
        <f>DADOS!C11</f>
        <v>ADRIANO DECKER</v>
      </c>
      <c r="F29" s="1"/>
      <c r="G29" s="1"/>
      <c r="H29" s="1"/>
      <c r="I29" s="1"/>
    </row>
    <row r="30" spans="5:10" x14ac:dyDescent="0.3">
      <c r="E30" s="39" t="str">
        <f>DADOS!C12</f>
        <v>058.108.589-29</v>
      </c>
      <c r="F30" s="39"/>
      <c r="G30" s="39"/>
      <c r="H30" s="39"/>
      <c r="I30" s="39"/>
    </row>
  </sheetData>
  <sheetProtection password="BF59" sheet="1" objects="1" scenarios="1" selectLockedCells="1"/>
  <mergeCells count="18">
    <mergeCell ref="F19:H19"/>
    <mergeCell ref="E29:I29"/>
    <mergeCell ref="E30:I30"/>
    <mergeCell ref="E13:I13"/>
    <mergeCell ref="F15:H15"/>
    <mergeCell ref="F16:H16"/>
    <mergeCell ref="F17:H17"/>
    <mergeCell ref="F18:H18"/>
    <mergeCell ref="E8:I8"/>
    <mergeCell ref="E9:I9"/>
    <mergeCell ref="E10:I10"/>
    <mergeCell ref="E11:I11"/>
    <mergeCell ref="E12:I12"/>
    <mergeCell ref="B4:F4"/>
    <mergeCell ref="H4:I4"/>
    <mergeCell ref="B5:C5"/>
    <mergeCell ref="E5:G5"/>
    <mergeCell ref="E7:I7"/>
  </mergeCells>
  <pageMargins left="0.5" right="0.5" top="0.75" bottom="0.75" header="0.511811023622047" footer="0.511811023622047"/>
  <pageSetup paperSize="9" orientation="landscape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7"/>
  <sheetViews>
    <sheetView zoomScaleNormal="100" workbookViewId="0"/>
  </sheetViews>
  <sheetFormatPr defaultColWidth="8.6640625" defaultRowHeight="14.4" x14ac:dyDescent="0.3"/>
  <cols>
    <col min="1" max="1" width="10" customWidth="1"/>
    <col min="2" max="4" width="15" customWidth="1"/>
    <col min="5" max="9" width="10" customWidth="1"/>
  </cols>
  <sheetData>
    <row r="1" spans="1:10" x14ac:dyDescent="0.3">
      <c r="A1" s="16" t="s">
        <v>0</v>
      </c>
    </row>
    <row r="2" spans="1:10" x14ac:dyDescent="0.3">
      <c r="A2" s="16" t="s">
        <v>24</v>
      </c>
    </row>
    <row r="3" spans="1:10" x14ac:dyDescent="0.3">
      <c r="A3" s="16" t="s">
        <v>25</v>
      </c>
      <c r="B3" s="17" t="str">
        <f>DADOS!C3</f>
        <v>15/08/2025</v>
      </c>
    </row>
    <row r="4" spans="1:10" x14ac:dyDescent="0.3">
      <c r="A4" s="16" t="s">
        <v>26</v>
      </c>
      <c r="B4" s="8" t="str">
        <f>DADOS!C7</f>
        <v>DECKER PRÉ FABRICADOS LTDA</v>
      </c>
      <c r="C4" s="8"/>
      <c r="D4" s="8"/>
      <c r="E4" s="8"/>
      <c r="F4" s="8"/>
      <c r="G4" s="16" t="s">
        <v>27</v>
      </c>
      <c r="H4" s="7" t="str">
        <f>DADOS!C9</f>
        <v xml:space="preserve">(47) 3370-2319 </v>
      </c>
      <c r="I4" s="7"/>
    </row>
    <row r="5" spans="1:10" x14ac:dyDescent="0.3">
      <c r="A5" s="16" t="s">
        <v>28</v>
      </c>
      <c r="B5" s="6" t="str">
        <f>DADOS!C8</f>
        <v>33.841.165/0001-45</v>
      </c>
      <c r="C5" s="6"/>
      <c r="D5" s="16" t="s">
        <v>29</v>
      </c>
      <c r="E5" s="8" t="str">
        <f>DADOS!C13</f>
        <v xml:space="preserve">JARAGUÁ DO SUL </v>
      </c>
      <c r="F5" s="8"/>
      <c r="G5" s="8"/>
      <c r="H5" s="16" t="s">
        <v>30</v>
      </c>
      <c r="I5" s="16" t="str">
        <f>DADOS!C14</f>
        <v>SANTA CATARINA</v>
      </c>
    </row>
    <row r="7" spans="1:10" x14ac:dyDescent="0.3">
      <c r="A7" s="19" t="s">
        <v>31</v>
      </c>
      <c r="B7" s="19" t="s">
        <v>84</v>
      </c>
      <c r="C7" s="19" t="s">
        <v>85</v>
      </c>
      <c r="D7" s="19" t="s">
        <v>86</v>
      </c>
      <c r="E7" s="5" t="s">
        <v>87</v>
      </c>
      <c r="F7" s="5"/>
      <c r="G7" s="5"/>
      <c r="H7" s="5"/>
      <c r="I7" s="5"/>
    </row>
    <row r="8" spans="1:10" x14ac:dyDescent="0.3">
      <c r="A8" s="31" t="s">
        <v>88</v>
      </c>
      <c r="B8" s="35">
        <v>1.5</v>
      </c>
      <c r="C8" s="35">
        <v>4.49</v>
      </c>
      <c r="D8" s="37">
        <v>0</v>
      </c>
      <c r="E8" s="41" t="s">
        <v>89</v>
      </c>
      <c r="F8" s="41"/>
      <c r="G8" s="41"/>
      <c r="H8" s="41"/>
      <c r="I8" s="41"/>
      <c r="J8" s="21">
        <f t="shared" ref="J8:J13" si="0">D8/100</f>
        <v>0</v>
      </c>
    </row>
    <row r="9" spans="1:10" x14ac:dyDescent="0.3">
      <c r="A9" s="31" t="s">
        <v>90</v>
      </c>
      <c r="B9" s="35">
        <v>0.3</v>
      </c>
      <c r="C9" s="35">
        <v>0.82</v>
      </c>
      <c r="D9" s="37">
        <v>0</v>
      </c>
      <c r="E9" s="41" t="s">
        <v>91</v>
      </c>
      <c r="F9" s="41"/>
      <c r="G9" s="41"/>
      <c r="H9" s="41"/>
      <c r="I9" s="41"/>
      <c r="J9" s="21">
        <f t="shared" si="0"/>
        <v>0</v>
      </c>
    </row>
    <row r="10" spans="1:10" x14ac:dyDescent="0.3">
      <c r="A10" s="31" t="s">
        <v>92</v>
      </c>
      <c r="B10" s="35">
        <v>0.56000000000000005</v>
      </c>
      <c r="C10" s="35">
        <v>0.89</v>
      </c>
      <c r="D10" s="37">
        <v>0</v>
      </c>
      <c r="E10" s="41" t="s">
        <v>93</v>
      </c>
      <c r="F10" s="41"/>
      <c r="G10" s="41"/>
      <c r="H10" s="41"/>
      <c r="I10" s="41"/>
      <c r="J10" s="21">
        <f t="shared" si="0"/>
        <v>0</v>
      </c>
    </row>
    <row r="11" spans="1:10" x14ac:dyDescent="0.3">
      <c r="A11" s="31" t="s">
        <v>94</v>
      </c>
      <c r="B11" s="35">
        <v>0.85</v>
      </c>
      <c r="C11" s="35">
        <v>1.1100000000000001</v>
      </c>
      <c r="D11" s="37">
        <v>0</v>
      </c>
      <c r="E11" s="41" t="s">
        <v>95</v>
      </c>
      <c r="F11" s="41"/>
      <c r="G11" s="41"/>
      <c r="H11" s="41"/>
      <c r="I11" s="41"/>
      <c r="J11" s="21">
        <f t="shared" si="0"/>
        <v>0</v>
      </c>
    </row>
    <row r="12" spans="1:10" x14ac:dyDescent="0.3">
      <c r="A12" s="31" t="s">
        <v>96</v>
      </c>
      <c r="B12" s="35">
        <v>3.5</v>
      </c>
      <c r="C12" s="35">
        <v>6.22</v>
      </c>
      <c r="D12" s="37">
        <v>0</v>
      </c>
      <c r="E12" s="41" t="s">
        <v>97</v>
      </c>
      <c r="F12" s="41"/>
      <c r="G12" s="41"/>
      <c r="H12" s="41"/>
      <c r="I12" s="41"/>
      <c r="J12" s="21">
        <f t="shared" si="0"/>
        <v>0</v>
      </c>
    </row>
    <row r="13" spans="1:10" x14ac:dyDescent="0.3">
      <c r="A13" s="31" t="s">
        <v>98</v>
      </c>
      <c r="B13" s="35">
        <v>5.65</v>
      </c>
      <c r="C13" s="35">
        <v>10.65</v>
      </c>
      <c r="D13" s="29">
        <f>I15+I16</f>
        <v>3.65</v>
      </c>
      <c r="E13" s="41" t="s">
        <v>99</v>
      </c>
      <c r="F13" s="41"/>
      <c r="G13" s="41"/>
      <c r="H13" s="41"/>
      <c r="I13" s="41"/>
      <c r="J13" s="21">
        <f t="shared" si="0"/>
        <v>3.6499999999999998E-2</v>
      </c>
    </row>
    <row r="14" spans="1:10" x14ac:dyDescent="0.3">
      <c r="C14" s="31" t="s">
        <v>100</v>
      </c>
      <c r="D14" s="35">
        <f>ROUND(((((1+J8+J9+J10)*(1+J11)*(1+J12)/(1-J13))-1)*100),2)</f>
        <v>3.79</v>
      </c>
    </row>
    <row r="15" spans="1:10" x14ac:dyDescent="0.3">
      <c r="F15" s="41" t="s">
        <v>101</v>
      </c>
      <c r="G15" s="41"/>
      <c r="H15" s="41"/>
      <c r="I15" s="34">
        <v>3.65</v>
      </c>
      <c r="J15" s="21">
        <f>I15/100</f>
        <v>3.6499999999999998E-2</v>
      </c>
    </row>
    <row r="16" spans="1:10" x14ac:dyDescent="0.3">
      <c r="F16" s="41" t="s">
        <v>105</v>
      </c>
      <c r="G16" s="41"/>
      <c r="H16" s="41"/>
      <c r="I16" s="34">
        <v>0</v>
      </c>
    </row>
    <row r="26" spans="5:9" x14ac:dyDescent="0.3">
      <c r="E26" s="1" t="str">
        <f>DADOS!C11</f>
        <v>ADRIANO DECKER</v>
      </c>
      <c r="F26" s="1"/>
      <c r="G26" s="1"/>
      <c r="H26" s="1"/>
      <c r="I26" s="1"/>
    </row>
    <row r="27" spans="5:9" x14ac:dyDescent="0.3">
      <c r="E27" s="39" t="str">
        <f>DADOS!C12</f>
        <v>058.108.589-29</v>
      </c>
      <c r="F27" s="39"/>
      <c r="G27" s="39"/>
      <c r="H27" s="39"/>
      <c r="I27" s="39"/>
    </row>
  </sheetData>
  <sheetProtection password="BF59" sheet="1" objects="1" scenarios="1" selectLockedCells="1"/>
  <mergeCells count="15">
    <mergeCell ref="E13:I13"/>
    <mergeCell ref="F15:H15"/>
    <mergeCell ref="F16:H16"/>
    <mergeCell ref="E26:I26"/>
    <mergeCell ref="E27:I27"/>
    <mergeCell ref="E8:I8"/>
    <mergeCell ref="E9:I9"/>
    <mergeCell ref="E10:I10"/>
    <mergeCell ref="E11:I11"/>
    <mergeCell ref="E12:I12"/>
    <mergeCell ref="B4:F4"/>
    <mergeCell ref="H4:I4"/>
    <mergeCell ref="B5:C5"/>
    <mergeCell ref="E5:G5"/>
    <mergeCell ref="E7:I7"/>
  </mergeCells>
  <pageMargins left="0.5" right="0.5" top="0.75" bottom="0.75" header="0.511811023622047" footer="0.511811023622047"/>
  <pageSetup paperSize="9" orientation="landscape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4"/>
  <sheetViews>
    <sheetView zoomScaleNormal="100" workbookViewId="0"/>
  </sheetViews>
  <sheetFormatPr defaultColWidth="8.6640625" defaultRowHeight="14.4" x14ac:dyDescent="0.3"/>
  <sheetData>
    <row r="1" spans="1:9" x14ac:dyDescent="0.3">
      <c r="A1" s="16" t="s">
        <v>0</v>
      </c>
    </row>
    <row r="2" spans="1:9" x14ac:dyDescent="0.3">
      <c r="A2" s="16" t="s">
        <v>24</v>
      </c>
    </row>
    <row r="3" spans="1:9" x14ac:dyDescent="0.3">
      <c r="A3" s="16" t="s">
        <v>25</v>
      </c>
      <c r="B3" s="17" t="str">
        <f>DADOS!C3</f>
        <v>15/08/2025</v>
      </c>
    </row>
    <row r="4" spans="1:9" x14ac:dyDescent="0.3">
      <c r="A4" s="16" t="s">
        <v>26</v>
      </c>
      <c r="B4" s="8" t="str">
        <f>DADOS!C7</f>
        <v>DECKER PRÉ FABRICADOS LTDA</v>
      </c>
      <c r="C4" s="8"/>
      <c r="D4" s="8"/>
      <c r="E4" s="8"/>
      <c r="F4" s="8"/>
      <c r="G4" s="16" t="s">
        <v>27</v>
      </c>
      <c r="H4" s="7" t="str">
        <f>DADOS!C9</f>
        <v xml:space="preserve">(47) 3370-2319 </v>
      </c>
      <c r="I4" s="7"/>
    </row>
    <row r="5" spans="1:9" x14ac:dyDescent="0.3">
      <c r="A5" s="16" t="s">
        <v>28</v>
      </c>
      <c r="B5" s="6" t="str">
        <f>DADOS!C8</f>
        <v>33.841.165/0001-45</v>
      </c>
      <c r="C5" s="6"/>
      <c r="D5" s="16" t="s">
        <v>29</v>
      </c>
      <c r="E5" s="8" t="str">
        <f>DADOS!C13</f>
        <v xml:space="preserve">JARAGUÁ DO SUL </v>
      </c>
      <c r="F5" s="8"/>
      <c r="G5" s="8"/>
      <c r="H5" s="16" t="s">
        <v>30</v>
      </c>
      <c r="I5" s="16" t="str">
        <f>DADOS!C14</f>
        <v>SANTA CATARINA</v>
      </c>
    </row>
    <row r="8" spans="1:9" x14ac:dyDescent="0.3">
      <c r="A8" s="31" t="s">
        <v>106</v>
      </c>
      <c r="B8" s="15">
        <v>1.1428</v>
      </c>
      <c r="C8" s="41" t="s">
        <v>107</v>
      </c>
      <c r="D8" s="41"/>
      <c r="E8" s="41"/>
      <c r="F8" s="41"/>
      <c r="G8" s="41"/>
      <c r="H8" s="41"/>
      <c r="I8" s="41"/>
    </row>
    <row r="9" spans="1:9" x14ac:dyDescent="0.3">
      <c r="A9" s="31" t="s">
        <v>108</v>
      </c>
      <c r="B9" s="15">
        <v>0.2</v>
      </c>
      <c r="C9" s="41" t="s">
        <v>109</v>
      </c>
      <c r="D9" s="41"/>
      <c r="E9" s="41"/>
      <c r="F9" s="41"/>
      <c r="G9" s="41"/>
      <c r="H9" s="41"/>
      <c r="I9" s="41"/>
    </row>
    <row r="10" spans="1:9" x14ac:dyDescent="0.3">
      <c r="A10" s="31" t="s">
        <v>110</v>
      </c>
      <c r="B10" s="15">
        <v>0.12</v>
      </c>
      <c r="C10" s="41" t="s">
        <v>111</v>
      </c>
      <c r="D10" s="41"/>
      <c r="E10" s="41"/>
      <c r="F10" s="41"/>
      <c r="G10" s="41"/>
      <c r="H10" s="41"/>
      <c r="I10" s="41"/>
    </row>
    <row r="11" spans="1:9" x14ac:dyDescent="0.3">
      <c r="A11" s="31" t="s">
        <v>112</v>
      </c>
      <c r="B11" s="15">
        <v>0</v>
      </c>
      <c r="C11" s="41" t="s">
        <v>113</v>
      </c>
      <c r="D11" s="41"/>
      <c r="E11" s="41"/>
      <c r="F11" s="41"/>
      <c r="G11" s="41"/>
      <c r="H11" s="41"/>
      <c r="I11" s="41"/>
    </row>
    <row r="12" spans="1:9" x14ac:dyDescent="0.3">
      <c r="A12" s="31" t="s">
        <v>114</v>
      </c>
      <c r="B12" s="38">
        <f>(((1+B8+B9)*(1+B10))/(1-B11))</f>
        <v>2.6239360000000009</v>
      </c>
      <c r="C12" s="42" t="s">
        <v>115</v>
      </c>
      <c r="D12" s="42"/>
      <c r="E12" s="42"/>
      <c r="F12" s="42"/>
      <c r="G12" s="42"/>
      <c r="H12" s="42"/>
      <c r="I12" s="42"/>
    </row>
    <row r="13" spans="1:9" x14ac:dyDescent="0.3">
      <c r="A13" s="31" t="s">
        <v>116</v>
      </c>
      <c r="B13" s="38">
        <f>((1+B10)/(1-B11))</f>
        <v>1.1200000000000001</v>
      </c>
      <c r="C13" s="42" t="s">
        <v>117</v>
      </c>
      <c r="D13" s="42"/>
      <c r="E13" s="42"/>
      <c r="F13" s="42"/>
      <c r="G13" s="42"/>
      <c r="H13" s="42"/>
      <c r="I13" s="42"/>
    </row>
    <row r="23" spans="5:9" x14ac:dyDescent="0.3">
      <c r="E23" s="1" t="str">
        <f>DADOS!C11</f>
        <v>ADRIANO DECKER</v>
      </c>
      <c r="F23" s="1"/>
      <c r="G23" s="1"/>
      <c r="H23" s="1"/>
      <c r="I23" s="1"/>
    </row>
    <row r="24" spans="5:9" x14ac:dyDescent="0.3">
      <c r="E24" s="39" t="str">
        <f>DADOS!C12</f>
        <v>058.108.589-29</v>
      </c>
      <c r="F24" s="39"/>
      <c r="G24" s="39"/>
      <c r="H24" s="39"/>
      <c r="I24" s="39"/>
    </row>
  </sheetData>
  <sheetProtection password="BF59" sheet="1" objects="1" scenarios="1" selectLockedCells="1"/>
  <mergeCells count="12">
    <mergeCell ref="E23:I23"/>
    <mergeCell ref="E24:I24"/>
    <mergeCell ref="C9:I9"/>
    <mergeCell ref="C10:I10"/>
    <mergeCell ref="C11:I11"/>
    <mergeCell ref="C12:I12"/>
    <mergeCell ref="C13:I13"/>
    <mergeCell ref="B4:F4"/>
    <mergeCell ref="H4:I4"/>
    <mergeCell ref="B5:C5"/>
    <mergeCell ref="E5:G5"/>
    <mergeCell ref="C8:I8"/>
  </mergeCells>
  <pageMargins left="0.5" right="0.5" top="0.75" bottom="0.75" header="0.511811023622047" footer="0.511811023622047"/>
  <pageSetup paperSize="9" orientation="landscape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4"/>
  <sheetViews>
    <sheetView zoomScaleNormal="100" workbookViewId="0"/>
  </sheetViews>
  <sheetFormatPr defaultColWidth="8.6640625" defaultRowHeight="14.4" x14ac:dyDescent="0.3"/>
  <sheetData>
    <row r="1" spans="1:1" x14ac:dyDescent="0.3">
      <c r="A1" s="35">
        <f>'BDI Principal'!D14</f>
        <v>20.36</v>
      </c>
    </row>
    <row r="2" spans="1:1" x14ac:dyDescent="0.3">
      <c r="A2" s="35">
        <f>'BDI Diferenciado'!D14</f>
        <v>3.79</v>
      </c>
    </row>
    <row r="3" spans="1:1" x14ac:dyDescent="0.3">
      <c r="A3" s="38">
        <f>'BDI (Fator K e TRDE)'!B12</f>
        <v>2.6239360000000009</v>
      </c>
    </row>
    <row r="4" spans="1:1" x14ac:dyDescent="0.3">
      <c r="A4" s="38">
        <f>'BDI (Fator K e TRDE)'!B13</f>
        <v>1.1200000000000001</v>
      </c>
    </row>
  </sheetData>
  <sheetProtection password="BF59" sheet="1" objects="1" scenarios="1" selectLockedCells="1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DADOS</vt:lpstr>
      <vt:lpstr>Orçamento</vt:lpstr>
      <vt:lpstr>Cronograma</vt:lpstr>
      <vt:lpstr>BDI Principal</vt:lpstr>
      <vt:lpstr>BDI Diferenciado</vt:lpstr>
      <vt:lpstr>BDI (Fator K e TRDE)</vt:lpstr>
      <vt:lpstr>Repositório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Rodrigo Ortiz</cp:lastModifiedBy>
  <cp:revision>1</cp:revision>
  <dcterms:created xsi:type="dcterms:W3CDTF">2025-08-15T17:53:03Z</dcterms:created>
  <dcterms:modified xsi:type="dcterms:W3CDTF">2025-10-01T12:31:26Z</dcterms:modified>
  <dc:language>pt-BR</dc:language>
</cp:coreProperties>
</file>